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s="1"/>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G643" i="37" s="1"/>
  <c r="C643" i="37"/>
  <c r="D643" i="37"/>
  <c r="B644" i="37"/>
  <c r="C644" i="37"/>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C687" i="37"/>
  <c r="D687" i="37"/>
  <c r="B688" i="37"/>
  <c r="G688" i="37" s="1"/>
  <c r="C688" i="37"/>
  <c r="D688" i="37"/>
  <c r="B689" i="37"/>
  <c r="C689" i="37"/>
  <c r="D689" i="37"/>
  <c r="B690" i="37"/>
  <c r="C690" i="37"/>
  <c r="D690" i="37"/>
  <c r="B691" i="37"/>
  <c r="G691" i="37" s="1"/>
  <c r="C691" i="37"/>
  <c r="D691" i="37"/>
  <c r="B692" i="37"/>
  <c r="C692" i="37"/>
  <c r="D692" i="37"/>
  <c r="B693" i="37"/>
  <c r="G693" i="37" s="1"/>
  <c r="C693" i="37"/>
  <c r="D693" i="37"/>
  <c r="B694" i="37"/>
  <c r="C694" i="37"/>
  <c r="D694" i="37"/>
  <c r="B695" i="37"/>
  <c r="G695" i="37" s="1"/>
  <c r="C695" i="37"/>
  <c r="D695" i="37"/>
  <c r="B696" i="37"/>
  <c r="G696" i="37" s="1"/>
  <c r="C696" i="37"/>
  <c r="D696" i="37"/>
  <c r="B697" i="37"/>
  <c r="G697" i="37" s="1"/>
  <c r="C697" i="37"/>
  <c r="D697" i="37"/>
  <c r="B698" i="37"/>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G980" i="37" s="1"/>
  <c r="B981" i="37"/>
  <c r="C981" i="37"/>
  <c r="D981" i="37"/>
  <c r="G981" i="37"/>
  <c r="B982" i="37"/>
  <c r="C982" i="37"/>
  <c r="D982" i="37"/>
  <c r="G982" i="37"/>
  <c r="B983" i="37"/>
  <c r="B984" i="37"/>
  <c r="B985" i="37"/>
  <c r="C985" i="37"/>
  <c r="D985" i="37"/>
  <c r="G985" i="37"/>
  <c r="B986" i="37"/>
  <c r="C986" i="37"/>
  <c r="D986" i="37"/>
  <c r="G986" i="37" s="1"/>
  <c r="B987" i="37"/>
  <c r="C987" i="37"/>
  <c r="D987" i="37"/>
  <c r="G987" i="37"/>
  <c r="B988" i="37"/>
  <c r="C988" i="37"/>
  <c r="D988" i="37"/>
  <c r="G988" i="37"/>
  <c r="B989" i="37"/>
  <c r="C989" i="37"/>
  <c r="D989" i="37"/>
  <c r="G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G1001" i="37" s="1"/>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G1007" i="37" s="1"/>
  <c r="B1008" i="37"/>
  <c r="C1008" i="37"/>
  <c r="D1008" i="37"/>
  <c r="G1008" i="37"/>
  <c r="B1009" i="37"/>
  <c r="C1009" i="37"/>
  <c r="D1009" i="37"/>
  <c r="G1009" i="37"/>
  <c r="B1010" i="37"/>
  <c r="C1010" i="37"/>
  <c r="D1010" i="37"/>
  <c r="G1010" i="37"/>
  <c r="B1011" i="37"/>
  <c r="C1011" i="37"/>
  <c r="D1011" i="37"/>
  <c r="G1011" i="37" s="1"/>
  <c r="B1012" i="37"/>
  <c r="B1013" i="37"/>
  <c r="C1013" i="37"/>
  <c r="D1013" i="37"/>
  <c r="B1014" i="37"/>
  <c r="G1014" i="37" s="1"/>
  <c r="C1014" i="37"/>
  <c r="D1014" i="37"/>
  <c r="B1015" i="37"/>
  <c r="C1015" i="37"/>
  <c r="D1015" i="37"/>
  <c r="B1016" i="37"/>
  <c r="B1017" i="37"/>
  <c r="C1017" i="37"/>
  <c r="D1017" i="37"/>
  <c r="B1018" i="37"/>
  <c r="C1018" i="37"/>
  <c r="D1018" i="37"/>
  <c r="B1019" i="37"/>
  <c r="C1019" i="37"/>
  <c r="D1019" i="37"/>
  <c r="B1020" i="37"/>
  <c r="C1020" i="37"/>
  <c r="D1020" i="37"/>
  <c r="G1020" i="37" s="1"/>
  <c r="B1021" i="37"/>
  <c r="C1021" i="37"/>
  <c r="D1021" i="37"/>
  <c r="B1022" i="37"/>
  <c r="C1022" i="37"/>
  <c r="D1022" i="37"/>
  <c r="G1022" i="37" s="1"/>
  <c r="B1023" i="37"/>
  <c r="B1024" i="37"/>
  <c r="G1024" i="37" s="1"/>
  <c r="C1024" i="37"/>
  <c r="D1024" i="37"/>
  <c r="B1025" i="37"/>
  <c r="C1025" i="37"/>
  <c r="D1025" i="37"/>
  <c r="B1026" i="37"/>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G1045" i="37" s="1"/>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G1053" i="37" s="1"/>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s="1"/>
  <c r="B1126" i="37"/>
  <c r="C1126" i="37"/>
  <c r="D1126" i="37"/>
  <c r="G1126" i="37"/>
  <c r="B1127" i="37"/>
  <c r="C1127" i="37"/>
  <c r="D1127" i="37"/>
  <c r="G1127" i="37"/>
  <c r="B1128" i="37"/>
  <c r="C1128" i="37"/>
  <c r="G1128" i="37" s="1"/>
  <c r="D1128" i="37"/>
  <c r="B1129" i="37"/>
  <c r="C1129" i="37"/>
  <c r="D1129" i="37"/>
  <c r="B1130" i="37"/>
  <c r="C1130" i="37"/>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G1213" i="37" s="1"/>
  <c r="C1213" i="37"/>
  <c r="D1213" i="37"/>
  <c r="B1214" i="37"/>
  <c r="G1214" i="37" s="1"/>
  <c r="C1214" i="37"/>
  <c r="D1214" i="37"/>
  <c r="B1215" i="37"/>
  <c r="G1215" i="37" s="1"/>
  <c r="C1215" i="37"/>
  <c r="D1215" i="37"/>
  <c r="B1216" i="37"/>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G1475" i="37" s="1"/>
  <c r="C1475" i="37"/>
  <c r="B1476" i="37"/>
  <c r="C1476" i="37"/>
  <c r="H1476" i="37" s="1"/>
  <c r="B1477" i="37"/>
  <c r="C1477" i="37"/>
  <c r="G1477" i="37" s="1"/>
  <c r="B1478" i="37"/>
  <c r="C1478" i="37"/>
  <c r="B1479" i="37"/>
  <c r="C1479" i="37"/>
  <c r="B1480" i="37"/>
  <c r="B1481" i="37"/>
  <c r="C1481" i="37"/>
  <c r="G1481" i="37" s="1"/>
  <c r="B1482" i="37"/>
  <c r="C1482" i="37"/>
  <c r="B1483" i="37"/>
  <c r="G1483" i="37" s="1"/>
  <c r="C1483" i="37"/>
  <c r="B1484" i="37"/>
  <c r="C1484" i="37"/>
  <c r="H1484" i="37" s="1"/>
  <c r="B1485" i="37"/>
  <c r="C1485" i="37"/>
  <c r="G1485" i="37"/>
  <c r="B1486" i="37"/>
  <c r="B1487" i="37"/>
  <c r="C1487" i="37"/>
  <c r="B1488" i="37"/>
  <c r="B1489" i="37"/>
  <c r="C1489" i="37"/>
  <c r="G1489" i="37" s="1"/>
  <c r="B1490" i="37"/>
  <c r="C1490" i="37"/>
  <c r="G1490" i="37" s="1"/>
  <c r="B1491" i="37"/>
  <c r="C1491" i="37"/>
  <c r="B1492" i="37"/>
  <c r="C1492" i="37"/>
  <c r="H1492" i="37" s="1"/>
  <c r="B1493" i="37"/>
  <c r="C1493" i="37"/>
  <c r="G1493" i="37" s="1"/>
  <c r="B1494" i="37"/>
  <c r="C1494" i="37"/>
  <c r="B1495" i="37"/>
  <c r="C1495" i="37"/>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B1544" i="37"/>
  <c r="C1544" i="37"/>
  <c r="H1544" i="37" s="1"/>
  <c r="B1545" i="37"/>
  <c r="C1545" i="37"/>
  <c r="G1545" i="37" s="1"/>
  <c r="B1546" i="37"/>
  <c r="B1547" i="37"/>
  <c r="C1547" i="37"/>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C1559" i="37"/>
  <c r="B1560" i="37"/>
  <c r="G1560" i="37" s="1"/>
  <c r="C1560" i="37"/>
  <c r="H1560" i="37" s="1"/>
  <c r="B1561" i="37"/>
  <c r="C1561" i="37"/>
  <c r="G1561" i="37"/>
  <c r="Q3" i="3"/>
  <c r="H1561" i="37"/>
  <c r="H1559" i="37"/>
  <c r="H1555"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93" i="37"/>
  <c r="H1491" i="37"/>
  <c r="H1489" i="37"/>
  <c r="H1487" i="37"/>
  <c r="H1485" i="37"/>
  <c r="H1483" i="37"/>
  <c r="H1481" i="37"/>
  <c r="H1479" i="37"/>
  <c r="H1477" i="37"/>
  <c r="H1475" i="37"/>
  <c r="H1473"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G25" i="3"/>
  <c r="E25" i="3" s="1"/>
  <c r="B25" i="3" s="1"/>
  <c r="G26" i="3"/>
  <c r="E26" i="3" s="1"/>
  <c r="G27" i="3"/>
  <c r="H27" i="3"/>
  <c r="G28" i="3"/>
  <c r="H28" i="3"/>
  <c r="E28" i="3"/>
  <c r="G29" i="3"/>
  <c r="H29" i="3"/>
  <c r="E29" i="3" s="1"/>
  <c r="G31" i="3"/>
  <c r="E31" i="3" s="1"/>
  <c r="H31" i="3"/>
  <c r="G32" i="3"/>
  <c r="H32" i="3"/>
  <c r="G33" i="3"/>
  <c r="H33" i="3"/>
  <c r="E33" i="3" s="1"/>
  <c r="B33" i="3" s="1"/>
  <c r="G34" i="3"/>
  <c r="H34" i="3"/>
  <c r="E34" i="3" s="1"/>
  <c r="G35" i="3"/>
  <c r="E35" i="3" s="1"/>
  <c r="H35" i="3"/>
  <c r="G36" i="3"/>
  <c r="H36" i="3"/>
  <c r="G37" i="3"/>
  <c r="H37" i="3"/>
  <c r="E37" i="3"/>
  <c r="B37" i="3" s="1"/>
  <c r="G38" i="3"/>
  <c r="H38" i="3"/>
  <c r="E38" i="3" s="1"/>
  <c r="G39" i="3"/>
  <c r="E39" i="3" s="1"/>
  <c r="H39" i="3"/>
  <c r="G40" i="3"/>
  <c r="H40" i="3"/>
  <c r="G41" i="3"/>
  <c r="H41" i="3"/>
  <c r="E41" i="3" s="1"/>
  <c r="B41" i="3" s="1"/>
  <c r="G42" i="3"/>
  <c r="H42" i="3"/>
  <c r="E42" i="3" s="1"/>
  <c r="G43" i="3"/>
  <c r="H43" i="3"/>
  <c r="G44" i="3"/>
  <c r="H44" i="3"/>
  <c r="G45" i="3"/>
  <c r="H45" i="3"/>
  <c r="E45" i="3"/>
  <c r="B45" i="3" s="1"/>
  <c r="G46" i="3"/>
  <c r="H46" i="3"/>
  <c r="E46" i="3" s="1"/>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G107" i="3"/>
  <c r="E107" i="3" s="1"/>
  <c r="H107" i="3"/>
  <c r="G108" i="3"/>
  <c r="H108" i="3"/>
  <c r="G109" i="3"/>
  <c r="H109" i="3"/>
  <c r="E109" i="3"/>
  <c r="B109" i="3" s="1"/>
  <c r="G110" i="3"/>
  <c r="H110" i="3"/>
  <c r="E110" i="3" s="1"/>
  <c r="G111" i="3"/>
  <c r="E111" i="3" s="1"/>
  <c r="B111" i="3" s="1"/>
  <c r="H111" i="3"/>
  <c r="G112" i="3"/>
  <c r="E112" i="3" s="1"/>
  <c r="H112" i="3"/>
  <c r="G113" i="3"/>
  <c r="H113" i="3"/>
  <c r="E113" i="3"/>
  <c r="B113" i="3" s="1"/>
  <c r="G114" i="3"/>
  <c r="H114" i="3"/>
  <c r="E114" i="3" s="1"/>
  <c r="G115" i="3"/>
  <c r="E115" i="3" s="1"/>
  <c r="H115" i="3"/>
  <c r="G116" i="3"/>
  <c r="H116" i="3"/>
  <c r="G117" i="3"/>
  <c r="H117" i="3"/>
  <c r="E117" i="3"/>
  <c r="B117" i="3" s="1"/>
  <c r="G118" i="3"/>
  <c r="H118" i="3"/>
  <c r="E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B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5" i="3"/>
  <c r="B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54" i="3"/>
  <c r="B151" i="3"/>
  <c r="B150" i="3"/>
  <c r="B146" i="3"/>
  <c r="B143" i="3"/>
  <c r="B142" i="3"/>
  <c r="B138" i="3"/>
  <c r="B136" i="3"/>
  <c r="B135" i="3"/>
  <c r="B134" i="3"/>
  <c r="B131" i="3"/>
  <c r="B130" i="3"/>
  <c r="B128" i="3"/>
  <c r="B126" i="3"/>
  <c r="B123" i="3"/>
  <c r="B122" i="3"/>
  <c r="B120" i="3"/>
  <c r="B119" i="3"/>
  <c r="B118" i="3"/>
  <c r="B115" i="3"/>
  <c r="B114" i="3"/>
  <c r="B112" i="3"/>
  <c r="B110" i="3"/>
  <c r="B107" i="3"/>
  <c r="B106" i="3"/>
  <c r="B104" i="3"/>
  <c r="B103" i="3"/>
  <c r="B102" i="3"/>
  <c r="B99" i="3"/>
  <c r="B98" i="3"/>
  <c r="B96" i="3"/>
  <c r="B95" i="3"/>
  <c r="B94" i="3"/>
  <c r="B91" i="3"/>
  <c r="B90" i="3"/>
  <c r="B88" i="3"/>
  <c r="B87" i="3"/>
  <c r="B86" i="3"/>
  <c r="B83" i="3"/>
  <c r="B82" i="3"/>
  <c r="B79" i="3"/>
  <c r="B78" i="3"/>
  <c r="B75" i="3"/>
  <c r="B74" i="3"/>
  <c r="B71" i="3"/>
  <c r="B70" i="3"/>
  <c r="B67" i="3"/>
  <c r="B63" i="3"/>
  <c r="B62" i="3"/>
  <c r="B59" i="3"/>
  <c r="B58" i="3"/>
  <c r="B55" i="3"/>
  <c r="B54" i="3"/>
  <c r="B51" i="3"/>
  <c r="B50" i="3"/>
  <c r="B46" i="3"/>
  <c r="B42" i="3"/>
  <c r="B39" i="3"/>
  <c r="B38" i="3"/>
  <c r="B35" i="3"/>
  <c r="B34" i="3"/>
  <c r="B31" i="3"/>
  <c r="B30" i="3"/>
  <c r="B29" i="3"/>
  <c r="B28" i="3"/>
  <c r="B26" i="3"/>
  <c r="L7" i="3"/>
  <c r="F7" i="3" s="1"/>
  <c r="F4" i="3" s="1"/>
  <c r="F261"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59" i="37" l="1"/>
  <c r="G1487" i="37"/>
  <c r="G1496" i="37"/>
  <c r="G1495" i="37"/>
  <c r="G1479" i="37"/>
  <c r="G1476" i="37"/>
  <c r="G1472" i="37"/>
  <c r="G1468" i="37"/>
  <c r="G1408" i="37"/>
  <c r="G1399" i="37"/>
  <c r="E43" i="3"/>
  <c r="B43" i="3" s="1"/>
  <c r="E260" i="3"/>
  <c r="F201" i="3"/>
  <c r="B201" i="3" s="1"/>
  <c r="G287" i="37"/>
  <c r="E257" i="1"/>
  <c r="D247" i="37" s="1"/>
  <c r="E47" i="3"/>
  <c r="B47" i="3" s="1"/>
  <c r="E141" i="1"/>
  <c r="D131" i="37" s="1"/>
  <c r="G1252" i="37"/>
  <c r="G1224" i="37"/>
  <c r="G1216" i="37"/>
  <c r="E263" i="3"/>
  <c r="B263" i="3" s="1"/>
  <c r="G1141" i="37"/>
  <c r="G1130" i="37"/>
  <c r="G1043" i="37"/>
  <c r="G1150" i="37"/>
  <c r="G1137" i="37"/>
  <c r="G1026" i="37"/>
  <c r="G1025" i="37"/>
  <c r="F51" i="27"/>
  <c r="G1018" i="37"/>
  <c r="G1015" i="37"/>
  <c r="G1013" i="37"/>
  <c r="G999" i="37"/>
  <c r="G997" i="37"/>
  <c r="G995" i="37"/>
  <c r="G993" i="37"/>
  <c r="G991" i="37"/>
  <c r="E66" i="3"/>
  <c r="B66" i="3" s="1"/>
  <c r="G781" i="37"/>
  <c r="G698" i="37"/>
  <c r="G694" i="37"/>
  <c r="G692" i="37"/>
  <c r="G690" i="37"/>
  <c r="G689" i="37"/>
  <c r="G687" i="37"/>
  <c r="G685" i="37"/>
  <c r="G666" i="37"/>
  <c r="G665" i="37"/>
  <c r="G646" i="37"/>
  <c r="G644" i="37"/>
  <c r="G367" i="37"/>
  <c r="G285" i="37"/>
  <c r="G256" i="37"/>
  <c r="F205" i="3"/>
  <c r="B205" i="3" s="1"/>
  <c r="D160" i="1"/>
  <c r="D134" i="1"/>
  <c r="K20" i="37"/>
  <c r="G6" i="3"/>
  <c r="E50" i="1"/>
  <c r="D40" i="37" s="1"/>
  <c r="E354" i="1"/>
  <c r="D343" i="37" s="1"/>
  <c r="H328" i="37"/>
  <c r="H304" i="37"/>
  <c r="D147" i="1"/>
  <c r="D116" i="1"/>
  <c r="C106" i="37" s="1"/>
  <c r="D85" i="1"/>
  <c r="C75" i="37" s="1"/>
  <c r="H76" i="37"/>
  <c r="D13" i="1"/>
  <c r="C3" i="37" s="1"/>
  <c r="H19" i="37"/>
  <c r="G223" i="37"/>
  <c r="D204" i="1"/>
  <c r="C194" i="37" s="1"/>
  <c r="D18" i="27"/>
  <c r="C983" i="37" s="1"/>
  <c r="F58" i="27"/>
  <c r="F69" i="27"/>
  <c r="D75" i="27"/>
  <c r="C1040" i="37" s="1"/>
  <c r="F76" i="27"/>
  <c r="D139" i="27"/>
  <c r="C1104" i="37" s="1"/>
  <c r="F140" i="27"/>
  <c r="F154" i="27"/>
  <c r="E187" i="27"/>
  <c r="D1152" i="37" s="1"/>
  <c r="F188" i="27"/>
  <c r="H1295" i="37"/>
  <c r="B279" i="3"/>
  <c r="B273" i="3"/>
  <c r="H64" i="37"/>
  <c r="H50" i="37"/>
  <c r="H41" i="37"/>
  <c r="G179" i="3"/>
  <c r="E179" i="3" s="1"/>
  <c r="B179" i="3" s="1"/>
  <c r="G481" i="37"/>
  <c r="D462" i="1"/>
  <c r="H195" i="37"/>
  <c r="H162" i="37"/>
  <c r="D628" i="1"/>
  <c r="G541" i="37"/>
  <c r="E92" i="27"/>
  <c r="D1058" i="37"/>
  <c r="F239" i="27"/>
  <c r="D13" i="33"/>
  <c r="C1425" i="37" s="1"/>
  <c r="D136" i="36"/>
  <c r="C1411" i="37" s="1"/>
  <c r="E96" i="36"/>
  <c r="D1371" i="37" s="1"/>
  <c r="D96" i="36"/>
  <c r="E42" i="36"/>
  <c r="D1317" i="37" s="1"/>
  <c r="D42" i="36"/>
  <c r="E12" i="36"/>
  <c r="D12" i="36"/>
  <c r="C1287" i="37" s="1"/>
  <c r="D30" i="30"/>
  <c r="C1486" i="37" s="1"/>
  <c r="H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B283" i="3"/>
  <c r="B269" i="3"/>
  <c r="G1557" i="37"/>
  <c r="G1497" i="37"/>
  <c r="G1389" i="37"/>
  <c r="I7" i="3"/>
  <c r="G5" i="3"/>
  <c r="E5" i="3" s="1"/>
  <c r="B5" i="3" s="1"/>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F248" i="3"/>
  <c r="B248" i="3" s="1"/>
  <c r="F249" i="3"/>
  <c r="B249" i="3" s="1"/>
  <c r="F252" i="3"/>
  <c r="B252" i="3" s="1"/>
  <c r="F253" i="3"/>
  <c r="B253" i="3" s="1"/>
  <c r="F256" i="3"/>
  <c r="B256" i="3" s="1"/>
  <c r="F257" i="3"/>
  <c r="B257" i="3" s="1"/>
  <c r="B278" i="3"/>
  <c r="B276" i="3"/>
  <c r="B270" i="3"/>
  <c r="B268" i="3"/>
  <c r="G1474" i="37"/>
  <c r="I1444" i="37"/>
  <c r="I1440" i="37"/>
  <c r="I1439" i="37"/>
  <c r="I1438" i="37"/>
  <c r="I1437" i="37"/>
  <c r="I1436" i="37"/>
  <c r="I1435" i="37"/>
  <c r="I1434" i="37"/>
  <c r="G1331" i="37"/>
  <c r="G1329" i="37"/>
  <c r="G1327" i="37"/>
  <c r="G1316" i="37"/>
  <c r="G1314" i="37"/>
  <c r="G1312" i="37"/>
  <c r="G1291" i="37"/>
  <c r="G1289"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60" i="1" l="1"/>
  <c r="F141" i="1"/>
  <c r="F84" i="27"/>
  <c r="D13" i="27"/>
  <c r="C978" i="37" s="1"/>
  <c r="F18" i="27"/>
  <c r="C124" i="37"/>
  <c r="F134" i="1"/>
  <c r="I1448" i="37"/>
  <c r="I1451" i="37"/>
  <c r="I1455" i="37"/>
  <c r="I1461" i="37"/>
  <c r="I1464" i="37"/>
  <c r="E24" i="3"/>
  <c r="B24" i="3" s="1"/>
  <c r="G1049" i="37"/>
  <c r="H635" i="37"/>
  <c r="C1317" i="37"/>
  <c r="F42" i="36"/>
  <c r="C1371" i="37"/>
  <c r="F96" i="36"/>
  <c r="E163" i="3"/>
  <c r="B163" i="3" s="1"/>
  <c r="H1104" i="37"/>
  <c r="D1287" i="37"/>
  <c r="K47" i="42"/>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F13" i="27" l="1"/>
  <c r="J43" i="42"/>
  <c r="H124" i="37"/>
  <c r="G124" i="37"/>
  <c r="G295" i="3"/>
  <c r="E295" i="3" s="1"/>
  <c r="B295" i="3" s="1"/>
  <c r="G1116" i="37"/>
  <c r="H137" i="37"/>
  <c r="G137" i="37"/>
  <c r="H1287" i="37"/>
  <c r="G1287" i="37"/>
  <c r="H1371" i="37"/>
  <c r="G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<sst xmlns="http://schemas.openxmlformats.org/spreadsheetml/2006/main" count="4758" uniqueCount="4301">
  <si>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</si>
  <si>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</si>
  <si>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</si>
  <si>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</si>
  <si>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</si>
  <si>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</si>
  <si>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</si>
  <si>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</si>
  <si>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</si>
  <si>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</si>
  <si>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</si>
  <si>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</si>
  <si>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</si>
  <si>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</si>
  <si>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</si>
  <si>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</si>
  <si>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</si>
  <si>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</si>
  <si>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</si>
  <si>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</si>
  <si>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</si>
  <si>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</si>
  <si>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</si>
  <si>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</si>
  <si>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</si>
  <si>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</si>
  <si>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</si>
  <si>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</si>
  <si>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</si>
  <si>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</si>
  <si>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</si>
  <si>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</si>
  <si>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</si>
  <si>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</si>
  <si>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</si>
  <si>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</si>
  <si>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</si>
  <si>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</si>
  <si>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</si>
  <si>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</si>
  <si>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</si>
  <si>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</si>
  <si>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</si>
  <si>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</si>
  <si>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</si>
  <si>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</si>
  <si>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</si>
  <si>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</si>
  <si>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</si>
  <si>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</si>
  <si>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</si>
  <si>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</si>
  <si>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</si>
  <si>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</si>
  <si>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</si>
  <si>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</si>
  <si>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</si>
  <si>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</si>
  <si>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</si>
  <si>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</si>
  <si>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</si>
  <si>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</si>
  <si>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</si>
  <si>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</si>
  <si>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</si>
  <si>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</si>
  <si>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</si>
  <si>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</si>
  <si>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</si>
  <si>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</si>
  <si>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</si>
  <si>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</si>
  <si>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</si>
  <si>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</si>
  <si>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</si>
  <si>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</si>
  <si>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</si>
  <si>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</si>
  <si>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</si>
  <si>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</si>
  <si>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</si>
  <si>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</si>
  <si>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</si>
  <si>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</si>
  <si>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</si>
  <si>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</si>
  <si>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</si>
  <si>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</si>
  <si>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</si>
  <si>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</si>
  <si>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</si>
  <si>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</si>
  <si>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</si>
  <si>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</si>
  <si>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</si>
  <si>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</si>
  <si>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</si>
  <si>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</si>
  <si>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</si>
  <si>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</si>
  <si>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</si>
  <si>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</si>
  <si>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</si>
  <si>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</si>
  <si>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</si>
  <si>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</si>
  <si>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</si>
  <si>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</si>
  <si>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</si>
  <si>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</si>
  <si>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</si>
  <si>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</si>
  <si>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</si>
  <si>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</si>
  <si>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</si>
  <si>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</si>
  <si>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</si>
  <si>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</si>
  <si>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</si>
  <si>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</si>
  <si>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</si>
  <si>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</si>
  <si>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</si>
  <si>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</si>
  <si>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</si>
  <si>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</si>
  <si>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</si>
  <si>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</si>
  <si>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</si>
  <si>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</si>
  <si>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</si>
  <si>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</si>
  <si>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</si>
  <si>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</si>
  <si>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</si>
  <si>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</si>
  <si>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</si>
  <si>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</si>
  <si>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</si>
  <si>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</si>
  <si>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</si>
  <si>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</si>
  <si>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</si>
  <si>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</si>
  <si>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</si>
  <si>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</si>
  <si>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</si>
  <si>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</si>
  <si>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</si>
  <si>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</si>
  <si>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</si>
  <si>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</si>
  <si>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</si>
  <si>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</si>
  <si>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</si>
  <si>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</si>
  <si>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</si>
  <si>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</si>
  <si>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</si>
  <si>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</si>
  <si>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</si>
  <si>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</si>
  <si>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</si>
  <si>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</si>
  <si>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</si>
  <si>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</si>
  <si>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</si>
  <si>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</si>
  <si>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</si>
  <si>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</si>
  <si>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</si>
  <si>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</si>
  <si>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</si>
  <si>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</si>
  <si>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</si>
  <si>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</si>
  <si>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</si>
  <si>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</si>
  <si>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</si>
  <si>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</si>
  <si>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</si>
  <si>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</si>
  <si>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</si>
  <si>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</si>
  <si>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</si>
  <si>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</si>
  <si>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</si>
  <si>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</si>
  <si>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</si>
  <si>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</si>
  <si>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</si>
  <si>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</si>
  <si>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</si>
  <si>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</si>
  <si>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</si>
  <si>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</si>
  <si>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</si>
  <si>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</si>
  <si>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</si>
  <si>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</si>
  <si>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</si>
  <si>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</si>
  <si>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</si>
  <si>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</si>
  <si>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</si>
  <si>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</si>
  <si>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</si>
  <si>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</si>
  <si>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</si>
  <si>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</si>
  <si>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</si>
  <si>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</si>
  <si>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</si>
  <si>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</si>
  <si>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</si>
  <si>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</si>
  <si>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</si>
  <si>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</si>
  <si>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</si>
  <si>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</si>
  <si>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</si>
  <si>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</si>
  <si>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</si>
  <si>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</si>
  <si>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</si>
  <si>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</si>
  <si>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</si>
  <si>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</si>
  <si>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</si>
  <si>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</si>
  <si>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</si>
  <si>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</si>
  <si>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</si>
  <si>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</si>
  <si>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</si>
  <si>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</si>
  <si>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</si>
  <si>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</si>
  <si>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</si>
  <si>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</si>
  <si>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</si>
  <si>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</si>
  <si>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</si>
  <si>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</si>
  <si>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</si>
  <si>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</si>
  <si>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</si>
  <si>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</si>
  <si>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</si>
  <si>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</si>
  <si>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</si>
  <si>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</si>
  <si>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</si>
  <si>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</si>
  <si>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</si>
  <si>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</si>
  <si>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</si>
  <si>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</si>
  <si>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</si>
  <si>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</si>
  <si>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</si>
  <si>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</si>
  <si>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</si>
  <si>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</si>
  <si>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</si>
  <si>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</si>
  <si>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</si>
  <si>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</si>
  <si>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</si>
  <si>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</si>
  <si>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</si>
  <si>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</si>
  <si>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</si>
  <si>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</si>
  <si>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</si>
  <si>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</si>
  <si>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</si>
  <si>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</si>
  <si>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</si>
  <si>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</si>
  <si>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</si>
  <si>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</si>
  <si>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</si>
  <si>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</si>
  <si>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</si>
  <si>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</si>
  <si>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</si>
  <si>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</si>
  <si>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</si>
  <si>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</si>
  <si>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</si>
  <si>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</si>
  <si>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</si>
  <si>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</si>
  <si>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</si>
  <si>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</si>
  <si>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</si>
  <si>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</si>
  <si>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</si>
  <si>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</si>
  <si>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</si>
  <si>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</si>
  <si>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</si>
  <si>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</si>
  <si>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</si>
  <si>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</si>
  <si>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</si>
  <si>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</si>
  <si>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</si>
  <si>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</si>
  <si>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</si>
  <si>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</si>
  <si>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</si>
  <si>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</si>
  <si>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</si>
  <si>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</si>
  <si>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</si>
  <si>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</si>
  <si>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</si>
  <si>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</si>
  <si>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</si>
  <si>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</si>
  <si>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</si>
  <si>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</si>
  <si>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</si>
  <si>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</si>
  <si>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</si>
  <si>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</si>
  <si>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</si>
  <si>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</si>
  <si>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</si>
  <si>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</si>
  <si>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</si>
  <si>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</si>
  <si>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</si>
  <si>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</si>
  <si>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</si>
  <si>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</si>
  <si>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</si>
  <si>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</si>
  <si>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</si>
  <si>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</si>
  <si>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</si>
  <si>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</si>
  <si>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</si>
  <si>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</si>
  <si>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</si>
  <si>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</si>
  <si>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</si>
  <si>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</si>
  <si>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</si>
  <si>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</si>
  <si>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</si>
  <si>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</si>
  <si>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</si>
  <si>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</si>
  <si>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</si>
  <si>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</si>
  <si>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</si>
  <si>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</si>
  <si>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</si>
  <si>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</si>
  <si>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</si>
  <si>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</si>
  <si>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</si>
  <si>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</si>
  <si>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</si>
  <si>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</si>
  <si>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</si>
  <si>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</si>
  <si>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</si>
  <si>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</si>
  <si>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</si>
  <si>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</si>
  <si>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</si>
  <si>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</si>
  <si>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</si>
  <si>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</si>
  <si>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</si>
  <si>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</si>
  <si>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</si>
  <si>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</si>
  <si>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</si>
  <si>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</si>
  <si>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</si>
  <si>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</si>
  <si>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</si>
  <si>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</si>
  <si>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</si>
  <si>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</si>
  <si>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</si>
  <si>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</si>
  <si>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</si>
  <si>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</si>
  <si>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</si>
  <si>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</si>
  <si>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</si>
  <si>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</si>
  <si>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</si>
  <si>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</si>
  <si>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</si>
  <si>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</si>
  <si>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</si>
  <si>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</si>
  <si>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</si>
  <si>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</si>
  <si>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</si>
  <si>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</si>
  <si>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</si>
  <si>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</si>
  <si>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</si>
  <si>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</si>
  <si>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</si>
  <si>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</si>
  <si>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</si>
  <si>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</si>
  <si>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</si>
  <si>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</si>
  <si>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</si>
  <si>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</si>
  <si>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</si>
  <si>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</si>
  <si>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</si>
  <si>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</si>
  <si>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</si>
  <si>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</si>
  <si>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</si>
  <si>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</si>
  <si>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</si>
  <si>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</si>
  <si>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</si>
  <si>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</si>
  <si>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</si>
  <si>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</si>
  <si>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</si>
  <si>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</si>
  <si>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</si>
  <si>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</si>
  <si>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</si>
  <si>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</si>
  <si>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</si>
  <si>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</si>
  <si>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</si>
  <si>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</si>
  <si>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</si>
  <si>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</si>
  <si>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</si>
  <si>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</si>
  <si>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</si>
  <si>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</si>
  <si>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</si>
  <si>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</si>
  <si>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</si>
  <si>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</si>
  <si>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</si>
  <si>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</si>
  <si>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</si>
  <si>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</si>
  <si>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</si>
  <si>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</si>
  <si>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</si>
  <si>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</si>
  <si>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</si>
  <si>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</si>
  <si>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</si>
  <si>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</si>
  <si>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</si>
  <si>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</si>
  <si>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</si>
  <si>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</si>
  <si>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</si>
  <si>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</si>
  <si>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</si>
  <si>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</si>
  <si>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</si>
  <si>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</si>
  <si>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</si>
  <si>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</si>
  <si>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</si>
  <si>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</si>
  <si>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</si>
  <si>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</si>
  <si>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</si>
  <si>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</si>
  <si>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</si>
  <si>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</si>
  <si>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</si>
  <si>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</si>
  <si>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</si>
  <si>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</si>
  <si>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</si>
  <si>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</si>
  <si>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</si>
  <si>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</si>
  <si>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</si>
  <si>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</si>
  <si>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</si>
  <si>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</si>
  <si>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</si>
  <si>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</si>
  <si>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</si>
  <si>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</si>
  <si>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</si>
  <si>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</si>
  <si>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</si>
  <si>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</si>
  <si>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</si>
  <si>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</si>
  <si>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</si>
  <si>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</si>
  <si>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</si>
  <si>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</si>
  <si>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</si>
  <si>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</si>
  <si>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</si>
  <si>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</si>
  <si>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</si>
  <si>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</si>
  <si>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</si>
  <si>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</si>
  <si>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</si>
  <si>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</si>
  <si>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</si>
  <si>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</si>
  <si>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</si>
  <si>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</si>
  <si>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</si>
  <si>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</si>
  <si>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</si>
  <si>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</si>
  <si>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</si>
  <si>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</si>
  <si>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</si>
  <si>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</si>
  <si>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</si>
  <si>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</si>
  <si>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</si>
  <si>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</si>
  <si>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</si>
  <si>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</si>
  <si>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</si>
  <si>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</si>
  <si>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</si>
  <si>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</si>
  <si>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</si>
  <si>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</si>
  <si>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</si>
  <si>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</si>
  <si>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</si>
  <si>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</si>
  <si>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</si>
  <si>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</si>
  <si>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</si>
  <si>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</si>
  <si>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</si>
  <si>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</si>
  <si>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</si>
  <si>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</si>
  <si>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</si>
  <si>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</si>
  <si>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</si>
  <si>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</si>
  <si>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</si>
  <si>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</si>
  <si>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</si>
  <si>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</si>
  <si>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</si>
  <si>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</si>
  <si>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</si>
  <si>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</si>
  <si>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</si>
  <si>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</si>
  <si>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</si>
  <si>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</si>
  <si>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</si>
  <si>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</si>
  <si>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</si>
  <si>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</si>
  <si>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</si>
  <si>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</si>
  <si>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</si>
  <si>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</si>
  <si>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</si>
  <si>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</si>
  <si>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</si>
  <si>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</si>
  <si>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</si>
  <si>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</si>
  <si>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</si>
  <si>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</si>
  <si>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</si>
  <si>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</si>
  <si>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</si>
  <si>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</si>
  <si>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</si>
  <si>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</si>
  <si>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</si>
  <si>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</si>
  <si>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</si>
  <si>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</si>
  <si>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</si>
  <si>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</si>
  <si>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</si>
  <si>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</si>
  <si>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</si>
  <si>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</si>
  <si>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</si>
  <si>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</si>
  <si>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</si>
  <si>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</si>
  <si>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</si>
  <si>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</si>
  <si>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</si>
  <si>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</si>
  <si>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</si>
  <si>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</si>
  <si>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</si>
  <si>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</si>
  <si>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</si>
  <si>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</si>
  <si>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</si>
  <si>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</si>
  <si>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</si>
  <si>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</si>
  <si>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</si>
  <si>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</si>
  <si>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</si>
  <si>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</si>
  <si>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</si>
  <si>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</si>
  <si>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</si>
  <si>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</si>
  <si>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</si>
  <si>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</si>
  <si>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</si>
  <si>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</si>
  <si>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</si>
  <si>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</si>
  <si>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</si>
  <si>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</si>
  <si>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</si>
  <si>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</si>
  <si>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</si>
  <si>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</si>
  <si>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</si>
  <si>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</si>
  <si>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</si>
  <si>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</si>
  <si>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</si>
  <si>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</si>
  <si>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</si>
  <si>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</si>
  <si>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</si>
  <si>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</si>
  <si>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</si>
  <si>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</si>
  <si>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</si>
  <si>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</si>
  <si>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</si>
  <si>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</si>
  <si>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</si>
  <si>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</si>
  <si>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</si>
  <si>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</si>
  <si>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</si>
  <si>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</si>
  <si>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</si>
  <si>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</si>
  <si>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</si>
  <si>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</si>
  <si>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</si>
  <si>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</si>
  <si>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</si>
  <si>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</si>
  <si>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</si>
  <si>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</si>
  <si>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</si>
  <si>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</si>
  <si>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</si>
  <si>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</si>
  <si>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</si>
  <si>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</si>
  <si>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</si>
  <si>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</si>
  <si>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</si>
  <si>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</si>
  <si>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</si>
  <si>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</si>
  <si>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</si>
  <si>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</si>
  <si>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</si>
  <si>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</si>
  <si>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</si>
  <si>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</si>
  <si>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</si>
  <si>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</si>
  <si>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</si>
  <si>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</si>
  <si>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</si>
  <si>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</si>
  <si>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</si>
  <si>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</si>
  <si>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</si>
  <si>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</si>
  <si>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</si>
  <si>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</si>
  <si>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</si>
  <si>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</si>
  <si>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</si>
  <si>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</si>
  <si>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</si>
  <si>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</si>
  <si>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</si>
  <si>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</si>
  <si>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</si>
  <si>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</si>
  <si>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</si>
  <si>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</si>
  <si>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</si>
  <si>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</si>
  <si>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</si>
  <si>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</si>
  <si>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</si>
  <si>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</si>
  <si>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</si>
  <si>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</si>
  <si>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</si>
  <si>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</si>
  <si>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</si>
  <si>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</si>
  <si>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</si>
  <si>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</si>
  <si>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</si>
  <si>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</si>
  <si>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</si>
  <si>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</si>
  <si>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</si>
  <si>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</si>
  <si>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</si>
  <si>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</si>
  <si>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</si>
  <si>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</si>
  <si>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</si>
  <si>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</si>
  <si>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</si>
  <si>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</si>
  <si>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</si>
  <si>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</si>
  <si>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</si>
  <si>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</si>
  <si>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</si>
  <si>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</si>
  <si>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</si>
  <si>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</si>
  <si>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</si>
  <si>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</si>
  <si>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</si>
  <si>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</si>
  <si>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</si>
  <si>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</si>
  <si>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</si>
  <si>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</si>
  <si>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</si>
  <si>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</si>
  <si>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</si>
  <si>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</si>
  <si>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</si>
  <si>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</si>
  <si>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</si>
  <si>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</si>
  <si>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</si>
  <si>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</si>
  <si>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</si>
  <si>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</si>
  <si>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</si>
  <si>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</si>
  <si>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</si>
  <si>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</si>
  <si>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</si>
  <si>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</si>
  <si>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</si>
  <si>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</si>
  <si>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</si>
  <si>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</si>
  <si>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</si>
  <si>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</si>
  <si>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</si>
  <si>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</si>
  <si>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</si>
  <si>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</si>
  <si>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</si>
  <si>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</si>
  <si>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</si>
  <si>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</si>
  <si>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</si>
  <si>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</si>
  <si>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</si>
  <si>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</si>
  <si>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</si>
  <si>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</si>
  <si>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</si>
  <si>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</si>
  <si>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</si>
  <si>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</si>
  <si>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</si>
  <si>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</si>
  <si>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</si>
  <si>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</si>
  <si>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</si>
  <si>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</si>
  <si>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</si>
  <si>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</si>
  <si>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</si>
  <si>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</si>
  <si>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</si>
  <si>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</si>
  <si>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</si>
  <si>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</si>
  <si>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</si>
  <si>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</si>
  <si>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</si>
  <si>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</si>
  <si>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</si>
  <si>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</si>
  <si>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</si>
  <si>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</si>
  <si>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</si>
  <si>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</si>
  <si>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</si>
  <si>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</si>
  <si>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</si>
  <si>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</si>
  <si>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</si>
  <si>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</si>
  <si>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</si>
  <si>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</si>
  <si>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</si>
  <si>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</si>
  <si>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</si>
  <si>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</si>
  <si>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</si>
  <si>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</si>
  <si>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</si>
  <si>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</si>
  <si>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</si>
  <si>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</si>
  <si>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</si>
  <si>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</si>
  <si>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</si>
  <si>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</si>
  <si>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</si>
  <si>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</si>
  <si>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</si>
  <si>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</si>
  <si>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</si>
  <si>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</si>
  <si>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</si>
  <si>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</si>
  <si>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</si>
  <si>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</si>
  <si>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</si>
  <si>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</si>
  <si>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</si>
  <si>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</si>
  <si>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</si>
  <si>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</si>
  <si>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</si>
  <si>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</si>
  <si>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</si>
  <si>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</si>
  <si>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</si>
  <si>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</si>
  <si>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</si>
  <si>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</si>
  <si>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</si>
  <si>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</si>
  <si>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</si>
  <si>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</si>
  <si>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</si>
  <si>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</si>
  <si>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</si>
  <si>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</si>
  <si>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</si>
  <si>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</si>
  <si>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</si>
  <si>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</si>
  <si>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</si>
  <si>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</si>
  <si>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</si>
  <si>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</si>
  <si>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</si>
  <si>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</si>
  <si>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</si>
  <si>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</si>
  <si>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</si>
  <si>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</si>
  <si>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</si>
  <si>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</si>
  <si>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</si>
  <si>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</si>
  <si>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</si>
  <si>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</si>
  <si>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</si>
  <si>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</si>
  <si>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</si>
  <si>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</si>
  <si>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</si>
  <si>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</si>
  <si>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</si>
  <si>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</si>
  <si>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</si>
  <si>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</si>
  <si>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</si>
  <si>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</si>
  <si>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</si>
  <si>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</si>
  <si>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</si>
  <si>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</si>
  <si>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</si>
  <si>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</si>
  <si>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</si>
  <si>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</si>
  <si>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</si>
  <si>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</si>
  <si>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</si>
  <si>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</si>
  <si>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</si>
  <si>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</si>
  <si>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</si>
  <si>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</si>
  <si>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</si>
  <si>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</si>
  <si>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</si>
  <si>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</si>
  <si>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</si>
  <si>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</si>
  <si>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</si>
  <si>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</si>
  <si>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</si>
  <si>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</si>
  <si>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</si>
  <si>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</si>
  <si>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</si>
  <si>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</si>
  <si>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</si>
  <si>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</si>
  <si>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</si>
  <si>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</si>
  <si>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</si>
  <si>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</si>
  <si>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</si>
  <si>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</si>
  <si>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</si>
  <si>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</si>
  <si>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</si>
  <si>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</si>
  <si>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</si>
  <si>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</si>
  <si>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</si>
  <si>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</si>
  <si>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</si>
  <si>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</si>
  <si>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</si>
  <si>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</si>
  <si>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</si>
  <si>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</si>
  <si>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</si>
  <si>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</si>
  <si>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</si>
  <si>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</si>
  <si>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</si>
  <si>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</si>
  <si>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</si>
  <si>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</si>
  <si>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</si>
  <si>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</si>
  <si>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</si>
  <si>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</si>
  <si>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</si>
  <si>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</si>
  <si>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</si>
  <si>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</si>
  <si>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</si>
  <si>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</si>
  <si>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</si>
  <si>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</si>
  <si>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</si>
  <si>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</si>
  <si>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</si>
  <si>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</si>
  <si>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</si>
  <si>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</si>
  <si>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</si>
  <si>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</si>
  <si>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</si>
  <si>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</si>
  <si>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</si>
  <si>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</si>
  <si>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</si>
  <si>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</si>
  <si>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</si>
  <si>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</si>
  <si>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</si>
  <si>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</si>
  <si>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</si>
  <si>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</si>
  <si>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</si>
  <si>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</si>
  <si>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</si>
  <si>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</si>
  <si>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</si>
  <si>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</si>
  <si>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</si>
  <si>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</si>
  <si>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</si>
  <si>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</si>
  <si>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</si>
  <si>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</si>
  <si>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</si>
  <si>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</si>
  <si>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</si>
  <si>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</si>
  <si>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</si>
  <si>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</si>
  <si>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</si>
  <si>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</si>
  <si>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</si>
  <si>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</si>
  <si>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</si>
  <si>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</si>
  <si>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</si>
  <si>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</si>
  <si>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</si>
  <si>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</si>
  <si>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</si>
  <si>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</si>
  <si>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</si>
  <si>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</si>
  <si>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</si>
  <si>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</si>
  <si>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</si>
  <si>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</si>
  <si>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</si>
  <si>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</si>
  <si>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</si>
  <si>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</si>
  <si>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</si>
  <si>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</si>
  <si>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</si>
  <si>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</si>
  <si>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</si>
  <si>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</si>
  <si>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</si>
  <si>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</si>
  <si>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</si>
  <si>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</si>
  <si>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</si>
  <si>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</si>
  <si>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</si>
  <si>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</si>
  <si>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</si>
  <si>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</si>
  <si>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</si>
  <si>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</si>
  <si>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</si>
  <si>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</si>
  <si>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</si>
  <si>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</si>
  <si>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</si>
  <si>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</si>
  <si>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</si>
  <si>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</si>
  <si>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</si>
  <si>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</si>
  <si>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</si>
  <si>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</si>
  <si>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</si>
  <si>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</si>
  <si>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</si>
  <si>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</si>
  <si>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</si>
  <si>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</si>
  <si>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</si>
  <si>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</si>
  <si>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</si>
  <si>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</si>
  <si>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</si>
  <si>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</si>
  <si>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</si>
  <si>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</si>
  <si>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</si>
  <si>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</si>
  <si>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</si>
  <si>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</si>
  <si>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</si>
  <si>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</si>
  <si>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</si>
  <si>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</si>
  <si>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</si>
  <si>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</si>
  <si>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</si>
  <si>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</si>
  <si>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</si>
  <si>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</si>
  <si>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</si>
  <si>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</si>
  <si>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</si>
  <si>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</si>
  <si>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</si>
  <si>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</si>
  <si>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</si>
  <si>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</si>
  <si>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</si>
  <si>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</si>
  <si>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</si>
  <si>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</si>
  <si>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</si>
  <si>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</si>
  <si>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</si>
  <si>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</si>
  <si>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</si>
  <si>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</si>
  <si>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</si>
  <si>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</si>
  <si>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</si>
  <si>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</si>
  <si>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</si>
  <si>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</si>
  <si>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</si>
  <si>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</si>
  <si>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</si>
  <si>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</si>
  <si>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</si>
  <si>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</si>
  <si>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</si>
  <si>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</si>
  <si>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</si>
  <si>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</si>
  <si>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</si>
  <si>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</si>
  <si>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</si>
  <si>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</si>
  <si>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</si>
  <si>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</si>
  <si>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</si>
  <si>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</si>
  <si>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</si>
  <si>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</si>
  <si>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</si>
  <si>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</si>
  <si>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</si>
  <si>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</si>
  <si>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</si>
  <si>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</si>
  <si>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</si>
  <si>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</si>
  <si>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</si>
  <si>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</si>
  <si>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</si>
  <si>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</si>
  <si>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</si>
  <si>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</si>
  <si>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</si>
  <si>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</si>
  <si>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</si>
  <si>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</si>
  <si>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</si>
  <si>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</si>
  <si>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</si>
  <si>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</si>
  <si>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</si>
  <si>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</si>
  <si>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</si>
  <si>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</si>
  <si>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</si>
  <si>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</si>
  <si>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</si>
  <si>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</si>
  <si>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</si>
  <si>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</si>
  <si>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</si>
  <si>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</si>
  <si>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</si>
  <si>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</si>
  <si>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</si>
  <si>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</si>
  <si>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</si>
  <si>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</si>
  <si>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</si>
  <si>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</si>
  <si>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</si>
  <si>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</si>
  <si>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</si>
  <si>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</si>
  <si>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</si>
  <si>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</si>
  <si>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</si>
  <si>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</si>
  <si>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</si>
  <si>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</si>
  <si>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</si>
  <si>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</si>
  <si>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</si>
  <si>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</si>
  <si>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</si>
  <si>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</si>
  <si>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</si>
  <si>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</si>
  <si>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</si>
  <si>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</si>
  <si>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</si>
  <si>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</si>
  <si>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</si>
  <si>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</si>
  <si>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</si>
  <si>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</si>
  <si>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</si>
  <si>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</si>
  <si>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</si>
  <si>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</si>
  <si>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</si>
  <si>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</si>
  <si>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</si>
  <si>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</si>
  <si>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</si>
  <si>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</si>
  <si>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</si>
  <si>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</si>
  <si>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</si>
  <si>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</si>
  <si>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</si>
  <si>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</si>
  <si>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</si>
  <si>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</si>
  <si>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</si>
  <si>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</si>
  <si>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</si>
  <si>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</si>
  <si>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</si>
  <si>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</si>
  <si>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</si>
  <si>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</si>
  <si>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</si>
  <si>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</si>
  <si>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</si>
  <si>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</si>
  <si>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</si>
  <si>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</si>
  <si>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</si>
  <si>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</si>
  <si>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</si>
  <si>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</si>
  <si>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</si>
  <si>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</si>
  <si>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</si>
  <si>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</si>
  <si>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</si>
  <si>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</si>
  <si>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</si>
  <si>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</si>
  <si>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</si>
  <si>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</si>
  <si>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</si>
  <si>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</si>
  <si>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</si>
  <si>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</si>
  <si>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</si>
  <si>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</si>
  <si>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</si>
  <si>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</si>
  <si>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</si>
  <si>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</si>
  <si>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</si>
  <si>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</si>
  <si>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</si>
  <si>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</si>
  <si>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</si>
  <si>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</si>
  <si>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</si>
  <si>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</si>
  <si>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</si>
  <si>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</si>
  <si>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</si>
  <si>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</si>
  <si>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</si>
  <si>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</si>
  <si>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</si>
  <si>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</si>
  <si>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</si>
  <si>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</si>
  <si>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</si>
  <si>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</si>
  <si>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</si>
  <si>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</si>
  <si>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</si>
  <si>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</si>
  <si>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</si>
  <si>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</si>
  <si>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</si>
  <si>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</si>
  <si>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</si>
  <si>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</si>
  <si>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</si>
  <si>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</si>
  <si>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</si>
  <si>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</si>
  <si>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</si>
  <si>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</si>
  <si>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</si>
  <si>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</si>
  <si>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</si>
  <si>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</si>
  <si>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</si>
  <si>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</si>
  <si>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</si>
  <si>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</si>
  <si>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</si>
  <si>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</si>
  <si>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</si>
  <si>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</si>
  <si>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</si>
  <si>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</si>
  <si>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</si>
  <si>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</si>
  <si>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</si>
  <si>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</si>
  <si>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</si>
  <si>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</si>
  <si>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</si>
  <si>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</si>
  <si>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</si>
  <si>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</si>
  <si>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</si>
  <si>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</si>
  <si>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</si>
  <si>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</si>
  <si>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</si>
  <si>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</si>
  <si>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</si>
  <si>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</si>
  <si>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</si>
  <si>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</si>
  <si>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</si>
  <si>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</si>
  <si>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</si>
  <si>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</si>
  <si>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</si>
  <si>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</si>
  <si>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</si>
  <si>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</si>
  <si>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</si>
  <si>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</si>
  <si>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</si>
  <si>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</si>
  <si>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</si>
  <si>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</si>
  <si>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</si>
  <si>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</si>
  <si>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</si>
  <si>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</si>
  <si>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</si>
  <si>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</si>
  <si>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</si>
  <si>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</si>
  <si>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</si>
  <si>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</si>
  <si>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</si>
  <si>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</si>
  <si>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</si>
  <si>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</si>
  <si>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</si>
  <si>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</si>
  <si>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</si>
  <si>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</si>
  <si>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</si>
  <si>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</si>
  <si>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</si>
  <si>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</si>
  <si>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</si>
  <si>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</si>
  <si>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</si>
  <si>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</si>
  <si>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</si>
  <si>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</si>
  <si>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</si>
  <si>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</si>
  <si>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</si>
  <si>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</si>
  <si>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</si>
  <si>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</si>
  <si>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</si>
  <si>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</si>
  <si>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</si>
  <si>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</si>
  <si>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</si>
  <si>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</si>
  <si>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</si>
  <si>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</si>
  <si>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</si>
  <si>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</si>
  <si>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</si>
  <si>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</si>
  <si>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</si>
  <si>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</si>
  <si>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</si>
  <si>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</si>
  <si>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</si>
  <si>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</si>
  <si>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</si>
  <si>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</si>
  <si>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</si>
  <si>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</si>
  <si>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</si>
  <si>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</si>
  <si>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</si>
  <si>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</si>
  <si>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</si>
  <si>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</si>
  <si>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</si>
  <si>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</si>
  <si>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</si>
  <si>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</si>
  <si>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</si>
  <si>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</si>
  <si>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</si>
  <si>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</si>
  <si>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</si>
  <si>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</si>
  <si>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</si>
  <si>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</si>
  <si>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</si>
  <si>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</si>
  <si>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</si>
  <si>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</si>
  <si>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</si>
  <si>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</si>
  <si>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</si>
  <si>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</si>
  <si>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</si>
  <si>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</si>
  <si>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</si>
  <si>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</si>
  <si>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</si>
  <si>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</si>
  <si>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</si>
  <si>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</si>
  <si>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</si>
  <si>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</si>
  <si>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</si>
  <si>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</si>
  <si>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</si>
  <si>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</si>
  <si>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</si>
  <si>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</si>
  <si>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</si>
  <si>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</si>
  <si>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</si>
  <si>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</si>
  <si>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</si>
  <si>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</si>
  <si>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</si>
  <si>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</si>
  <si>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</si>
  <si>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</si>
  <si>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</si>
  <si>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</si>
  <si>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</si>
  <si>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</si>
  <si>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</si>
  <si>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</si>
  <si>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</si>
  <si>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</si>
  <si>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</si>
  <si>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</si>
  <si>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</si>
  <si>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</si>
  <si>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</si>
  <si>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</si>
  <si>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</si>
  <si>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</si>
  <si>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</si>
  <si>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</si>
  <si>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</si>
  <si>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</si>
  <si>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</si>
  <si>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</si>
  <si>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</si>
  <si>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</si>
  <si>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</si>
  <si>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</si>
  <si>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</si>
  <si>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</si>
  <si>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</si>
  <si>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</si>
  <si>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</si>
  <si>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</si>
  <si>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</si>
  <si>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</si>
  <si>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</si>
  <si>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</si>
  <si>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</si>
  <si>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</si>
  <si>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</si>
  <si>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</si>
  <si>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</si>
  <si>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</si>
  <si>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</si>
  <si>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</si>
  <si>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</si>
  <si>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</si>
  <si>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</si>
  <si>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</si>
  <si>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</si>
  <si>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</si>
  <si>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</si>
  <si>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</si>
  <si>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</si>
  <si>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</si>
  <si>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</si>
  <si>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</si>
  <si>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</si>
  <si>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</si>
  <si>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</si>
  <si>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</si>
  <si>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</si>
  <si>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</si>
  <si>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</si>
  <si>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</si>
  <si>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</si>
  <si>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</si>
  <si>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</si>
  <si>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</si>
  <si>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</si>
  <si>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</si>
  <si>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</si>
  <si>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</si>
  <si>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</si>
  <si>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</si>
  <si>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</si>
  <si>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</si>
  <si>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</si>
  <si>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</si>
  <si>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</si>
  <si>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</si>
  <si>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</si>
  <si>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</si>
  <si>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</si>
  <si>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</si>
  <si>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</si>
  <si>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</si>
  <si>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</si>
  <si>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</si>
  <si>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</si>
  <si>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</si>
  <si>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</si>
  <si>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</si>
  <si>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</si>
  <si>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</si>
  <si>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</si>
  <si>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</si>
  <si>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</si>
  <si>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</si>
  <si>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</si>
  <si>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</si>
  <si>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</si>
  <si>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</si>
  <si>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</si>
  <si>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</si>
  <si>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</si>
  <si>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</si>
  <si>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</si>
  <si>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</si>
  <si>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</si>
  <si>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</si>
  <si>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</si>
  <si>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</si>
  <si>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</si>
  <si>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</si>
  <si>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</si>
  <si>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</si>
  <si>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</si>
  <si>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</si>
  <si>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</si>
  <si>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</si>
  <si>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</si>
  <si>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</si>
  <si>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</si>
  <si>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</si>
  <si>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</si>
  <si>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</si>
  <si>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</si>
  <si>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</si>
  <si>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</si>
  <si>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</si>
  <si>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</si>
  <si>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</si>
  <si>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</si>
  <si>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</si>
  <si>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</si>
  <si>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</si>
  <si>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</si>
  <si>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</si>
  <si>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</si>
  <si>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</si>
  <si>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</si>
  <si>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</si>
  <si>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</si>
  <si>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</si>
  <si>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</si>
  <si>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</si>
  <si>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</si>
  <si>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</si>
  <si>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</si>
  <si>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</si>
  <si>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</si>
  <si>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</si>
  <si>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</si>
  <si>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</si>
  <si>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</si>
  <si>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</si>
  <si>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</si>
  <si>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</si>
  <si>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</si>
  <si>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</si>
  <si>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</si>
  <si>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</si>
  <si>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</si>
  <si>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</si>
  <si>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</si>
  <si>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</si>
  <si>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</si>
  <si>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</si>
  <si>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</si>
  <si>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</si>
  <si>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</si>
  <si>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</si>
  <si>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</si>
  <si>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</si>
  <si>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</si>
  <si>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</si>
  <si>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</si>
  <si>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</si>
  <si>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</si>
  <si>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</si>
  <si>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</si>
  <si>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</si>
  <si>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</si>
  <si>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</si>
  <si>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</si>
  <si>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</si>
  <si>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</si>
  <si>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</si>
  <si>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</si>
  <si>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</si>
  <si>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</si>
  <si>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</si>
  <si>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</si>
  <si>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</si>
  <si>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</si>
  <si>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</si>
  <si>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</si>
  <si>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</si>
  <si>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</si>
  <si>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</si>
  <si>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</si>
  <si>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</si>
  <si>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</si>
  <si>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</si>
  <si>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</si>
  <si>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</si>
  <si>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</si>
  <si>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</si>
  <si>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</si>
  <si>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</si>
  <si>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</si>
  <si>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</si>
  <si>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</si>
  <si>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</si>
  <si>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</si>
  <si>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</si>
  <si>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</si>
  <si>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</si>
  <si>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</si>
  <si>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</si>
  <si>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</si>
  <si>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</si>
  <si>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</si>
  <si>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</si>
  <si>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</si>
  <si>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</si>
  <si>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</si>
  <si>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</si>
  <si>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</si>
  <si>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</si>
  <si>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</si>
  <si>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</si>
  <si>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</si>
  <si>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</si>
  <si>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</si>
  <si>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</si>
  <si>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</si>
  <si>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</si>
  <si>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</si>
  <si>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</si>
  <si>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</si>
  <si>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</si>
  <si>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</si>
  <si>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</si>
  <si>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</si>
  <si>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</si>
  <si>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</si>
  <si>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</si>
  <si>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</si>
  <si>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</si>
  <si>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</si>
  <si>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</si>
  <si>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</si>
  <si>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</si>
  <si>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</si>
  <si>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</si>
  <si>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</si>
  <si>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</si>
  <si>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</si>
  <si>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</si>
  <si>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</si>
  <si>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</si>
  <si>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</si>
  <si>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</si>
  <si>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</si>
  <si>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</si>
  <si>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</si>
  <si>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</si>
  <si>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</si>
  <si>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</si>
  <si>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</si>
  <si>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</si>
  <si>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</si>
  <si>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</si>
  <si>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</si>
  <si>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</si>
  <si>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</si>
  <si>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</si>
  <si>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</si>
  <si>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</si>
  <si>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</si>
  <si>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</si>
  <si>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</si>
  <si>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</si>
  <si>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</si>
  <si>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</si>
  <si>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</si>
  <si>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</si>
  <si>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</si>
  <si>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</si>
  <si>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</si>
  <si>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</si>
  <si>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</si>
  <si>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</si>
  <si>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</si>
  <si>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</si>
  <si>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</si>
  <si>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</si>
  <si>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</si>
  <si>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</si>
  <si>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</si>
  <si>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</si>
  <si>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</si>
  <si>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</si>
  <si>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</si>
  <si>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</si>
  <si>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</si>
  <si>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</si>
  <si>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</si>
  <si>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</si>
  <si>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</si>
  <si>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</si>
  <si>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</si>
  <si>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</si>
  <si>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</si>
  <si>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</si>
  <si>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</si>
  <si>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</si>
  <si>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</si>
  <si>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</si>
  <si>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</si>
  <si>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</si>
  <si>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</si>
  <si>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</si>
  <si>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</si>
  <si>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</si>
  <si>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</si>
  <si>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</si>
  <si>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</si>
  <si>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</si>
  <si>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</si>
  <si>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</si>
  <si>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</si>
  <si>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</si>
  <si>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</si>
  <si>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</si>
  <si>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</si>
  <si>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</si>
  <si>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</si>
  <si>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</si>
  <si>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</si>
  <si>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</si>
  <si>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</si>
  <si>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</si>
  <si>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</si>
  <si>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</si>
  <si>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</si>
  <si>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</si>
  <si>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</si>
  <si>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</si>
  <si>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</si>
  <si>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</si>
  <si>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</si>
  <si>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</si>
  <si>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</si>
  <si>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</si>
  <si>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</si>
  <si>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</si>
  <si>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</si>
  <si>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</si>
  <si>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</si>
  <si>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</si>
  <si>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</si>
  <si>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</si>
  <si>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</si>
  <si>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</si>
  <si>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</si>
  <si>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</si>
  <si>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</si>
  <si>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</si>
  <si>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</si>
  <si>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</si>
  <si>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</si>
  <si>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</si>
  <si>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</si>
  <si>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</si>
  <si>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</si>
  <si>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</si>
  <si>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</si>
  <si>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</si>
  <si>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</si>
  <si>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</si>
  <si>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</si>
  <si>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</si>
  <si>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</si>
  <si>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</si>
  <si>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</si>
  <si>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</si>
  <si>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</si>
  <si>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</si>
  <si>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</si>
  <si>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</si>
  <si>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</si>
  <si>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</si>
  <si>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</si>
  <si>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</si>
  <si>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</si>
  <si>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</si>
  <si>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</si>
  <si>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</si>
  <si>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</si>
  <si>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</si>
  <si>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</si>
  <si>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</si>
  <si>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</si>
  <si>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</si>
  <si>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</si>
  <si>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</si>
  <si>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</si>
  <si>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</si>
  <si>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</si>
  <si>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</si>
  <si>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</si>
  <si>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</si>
  <si>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</si>
  <si>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</si>
  <si>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</si>
  <si>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</si>
  <si>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</si>
  <si>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</si>
  <si>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</si>
  <si>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</si>
  <si>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</si>
  <si>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</si>
  <si>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</si>
  <si>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</si>
  <si>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</si>
  <si>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</si>
  <si>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</si>
  <si>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</si>
  <si>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</si>
  <si>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</si>
  <si>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</si>
  <si>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</si>
  <si>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</si>
  <si>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</si>
  <si>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</si>
  <si>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</si>
  <si>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</si>
  <si>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</si>
  <si>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</si>
  <si>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</si>
  <si>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</si>
  <si>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</si>
  <si>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</si>
  <si>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</si>
  <si>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</si>
  <si>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</si>
  <si>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</si>
  <si>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</si>
  <si>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</si>
  <si>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</si>
  <si>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</si>
  <si>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</si>
  <si>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</si>
  <si>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</si>
  <si>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</si>
  <si>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</si>
  <si>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</si>
  <si>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</si>
  <si>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</si>
  <si>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</si>
  <si>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</si>
  <si>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</si>
  <si>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</si>
  <si>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</si>
  <si>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</si>
  <si>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</si>
  <si>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</si>
  <si>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</si>
  <si>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</si>
  <si>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</si>
  <si>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</si>
  <si>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</si>
  <si>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</si>
  <si>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</si>
  <si>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</si>
  <si>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</si>
  <si>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</si>
  <si>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</si>
  <si>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</si>
  <si>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</si>
  <si>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</si>
  <si>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</si>
  <si>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</si>
  <si>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</si>
  <si>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</si>
  <si>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</si>
  <si>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</si>
  <si>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</si>
  <si>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</si>
  <si>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</si>
  <si>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</si>
  <si>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</si>
  <si>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</si>
  <si>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</si>
  <si>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</si>
  <si>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</si>
  <si>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</si>
  <si>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</si>
  <si>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</si>
  <si>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</si>
  <si>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</si>
  <si>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</si>
  <si>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</si>
  <si>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</si>
  <si>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</si>
  <si>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</si>
  <si>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</si>
  <si>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</si>
  <si>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</si>
  <si>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</si>
  <si>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</si>
  <si>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</si>
  <si>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</si>
  <si>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</si>
  <si>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</si>
  <si>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</si>
  <si>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</si>
  <si>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</si>
  <si>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</si>
  <si>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</si>
  <si>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</si>
  <si>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</si>
  <si>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</si>
  <si>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</si>
  <si>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</si>
  <si>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</si>
  <si>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</si>
  <si>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</si>
  <si>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</si>
  <si>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</si>
  <si>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</si>
  <si>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</si>
  <si>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</si>
  <si>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</si>
  <si>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</si>
  <si>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</si>
  <si>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</si>
  <si>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</si>
  <si>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</si>
  <si>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</si>
  <si>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</si>
  <si>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</si>
  <si>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</si>
  <si>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</si>
  <si>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</si>
  <si>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</si>
  <si>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</si>
  <si>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</si>
  <si>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</si>
  <si>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</si>
  <si>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</si>
  <si>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</si>
  <si>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</si>
  <si>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</si>
  <si>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</si>
  <si>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</si>
  <si>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</si>
  <si>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</si>
  <si>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</si>
  <si>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</si>
  <si>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</si>
  <si>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</si>
  <si>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</si>
  <si>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</si>
  <si>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</si>
  <si>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</si>
  <si>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</si>
  <si>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</si>
  <si>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</si>
  <si>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</si>
  <si>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</si>
  <si>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</si>
  <si>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</si>
  <si>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</si>
  <si>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</si>
  <si>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</si>
  <si>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</si>
  <si>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</si>
  <si>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</si>
  <si>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</si>
  <si>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</si>
  <si>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</si>
  <si>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</si>
  <si>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</si>
  <si>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</si>
  <si>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</si>
  <si>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</si>
  <si>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</si>
  <si>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</si>
  <si>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</si>
  <si>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</si>
  <si>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</si>
  <si>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</si>
  <si>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</si>
  <si>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</si>
  <si>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</si>
  <si>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</si>
  <si>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</si>
  <si>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</si>
  <si>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</si>
  <si>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</si>
  <si>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</si>
  <si>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</si>
  <si>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</si>
  <si>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</si>
  <si>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</si>
  <si>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</si>
  <si>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</si>
  <si>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</si>
  <si>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</si>
  <si>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</si>
  <si>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</si>
  <si>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</si>
  <si>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</si>
  <si>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</si>
  <si>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</si>
  <si>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</si>
  <si>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</si>
  <si>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</si>
  <si>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</si>
  <si>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</si>
  <si>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</si>
  <si>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</si>
  <si>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</si>
  <si>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</si>
  <si>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</si>
  <si>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</si>
  <si>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</si>
  <si>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</si>
  <si>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</si>
  <si>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</si>
  <si>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</si>
  <si>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</si>
  <si>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</si>
  <si>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</si>
  <si>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</si>
  <si>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</si>
  <si>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</si>
  <si>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</si>
  <si>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</si>
  <si>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</si>
  <si>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</si>
  <si>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</si>
  <si>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</si>
  <si>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</si>
  <si>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</si>
  <si>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</si>
  <si>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</si>
  <si>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</si>
  <si>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</si>
  <si>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</si>
  <si>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</si>
  <si>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</si>
  <si>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</si>
  <si>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</si>
  <si>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</si>
  <si>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</si>
  <si>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</si>
  <si>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</si>
  <si>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</si>
  <si>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</si>
  <si>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</si>
  <si>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</si>
  <si>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</si>
  <si>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</si>
  <si>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</si>
  <si>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</si>
  <si>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</si>
  <si>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</si>
  <si>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</si>
  <si>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</si>
  <si>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</si>
  <si>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</si>
  <si>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</si>
  <si>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</si>
  <si>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</si>
  <si>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</si>
  <si>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</si>
  <si>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</si>
  <si>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</si>
  <si>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</si>
  <si>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</si>
  <si>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</si>
  <si>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</si>
  <si>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</si>
  <si>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</si>
  <si>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</si>
  <si>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</si>
  <si>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</si>
  <si>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</si>
  <si>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</si>
  <si>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</si>
  <si>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</si>
  <si>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</si>
  <si>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</si>
  <si>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</si>
  <si>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</si>
  <si>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</si>
  <si>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</si>
  <si>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</si>
  <si>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</si>
  <si>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</si>
  <si>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</si>
  <si>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</si>
  <si>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</si>
  <si>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</si>
  <si>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</si>
  <si>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</si>
  <si>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</si>
  <si>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</si>
  <si>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</si>
  <si>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</si>
  <si>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</si>
  <si>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</si>
  <si>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</si>
  <si>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</si>
  <si>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</si>
  <si>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</si>
  <si>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</si>
  <si>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</si>
  <si>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</si>
  <si>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</si>
  <si>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</si>
  <si>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</si>
  <si>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</si>
  <si>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</si>
  <si>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</si>
  <si>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</si>
  <si>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</si>
  <si>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</si>
  <si>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</si>
  <si>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</si>
  <si>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</si>
  <si>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</si>
  <si>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</si>
  <si>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</si>
  <si>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</si>
  <si>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</si>
  <si>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</si>
  <si>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</si>
  <si>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</si>
  <si>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</si>
  <si>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</si>
  <si>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</si>
  <si>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</si>
  <si>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</si>
  <si>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</si>
  <si>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</si>
  <si>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</si>
  <si>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</si>
  <si>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</si>
  <si>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</si>
  <si>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</si>
  <si>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</si>
  <si>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</si>
  <si>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</si>
  <si>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</si>
  <si>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</si>
  <si>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</si>
  <si>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</si>
  <si>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</si>
  <si>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</si>
  <si>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</si>
  <si>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</si>
  <si>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</si>
  <si>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</si>
  <si>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</si>
  <si>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</si>
  <si>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</si>
  <si>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</si>
  <si>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</si>
  <si>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</si>
  <si>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</si>
  <si>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</si>
  <si>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</si>
  <si>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</si>
  <si>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</si>
  <si>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</si>
  <si>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</si>
  <si>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</si>
  <si>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</si>
  <si>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</si>
  <si>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</si>
  <si>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</si>
  <si>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</si>
  <si>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</si>
  <si>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</si>
  <si>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</si>
  <si>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</si>
  <si>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</si>
  <si>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</si>
  <si>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</si>
  <si>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</si>
  <si>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</si>
  <si>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</si>
  <si>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</si>
  <si>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</si>
  <si>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</si>
  <si>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</si>
  <si>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</si>
  <si>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</si>
  <si>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</si>
  <si>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</si>
  <si>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</si>
  <si>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</si>
  <si>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</si>
  <si>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</si>
  <si>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</si>
  <si>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</si>
  <si>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</si>
  <si>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</si>
  <si>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</si>
  <si>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</si>
  <si>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</si>
  <si>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</si>
  <si>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</si>
  <si>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</si>
  <si>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</si>
  <si>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</si>
  <si>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</si>
  <si>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</si>
  <si>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</si>
  <si>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</si>
  <si>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</si>
  <si>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</si>
  <si>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</si>
  <si>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</si>
  <si>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</si>
  <si>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</si>
  <si>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</si>
  <si>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</si>
  <si>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</si>
  <si>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</si>
  <si>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</si>
  <si>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</si>
  <si>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</si>
  <si>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</si>
  <si>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</si>
  <si>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</si>
  <si>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</si>
  <si>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</si>
  <si>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</si>
  <si>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</si>
  <si>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</si>
  <si>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</si>
  <si>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</si>
  <si>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</si>
  <si>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</si>
  <si>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</si>
  <si>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</si>
  <si>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</si>
  <si>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</si>
  <si>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</si>
  <si>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</si>
  <si>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</si>
  <si>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</si>
  <si>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</si>
  <si>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</si>
  <si>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</si>
  <si>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</si>
  <si>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</si>
  <si>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</si>
  <si>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</si>
  <si>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</si>
  <si>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</si>
  <si>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</si>
  <si>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</si>
  <si>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</si>
  <si>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</si>
  <si>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</si>
  <si>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</si>
  <si>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</si>
  <si>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</si>
  <si>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</si>
  <si>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</si>
  <si>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</si>
  <si>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</si>
  <si>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</si>
  <si>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</si>
  <si>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</si>
  <si>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</si>
  <si>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</si>
  <si>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</si>
  <si>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</si>
  <si>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</si>
  <si>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</si>
  <si>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</si>
  <si>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</si>
  <si>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</si>
  <si>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</si>
  <si>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</si>
  <si>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</si>
  <si>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</si>
  <si>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</si>
  <si>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</si>
  <si>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</si>
  <si>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</si>
  <si>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</si>
  <si>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</si>
  <si>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</si>
  <si>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</si>
  <si>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</si>
  <si>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</si>
  <si>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</si>
  <si>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</si>
  <si>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</si>
  <si>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</si>
  <si>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</si>
  <si>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</si>
  <si>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</si>
  <si>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</si>
  <si>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</si>
  <si>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</si>
  <si>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</si>
  <si>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</si>
  <si>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</si>
  <si>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</si>
  <si>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</si>
  <si>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</si>
  <si>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</si>
  <si>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</si>
  <si>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</si>
  <si>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</si>
  <si>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</si>
  <si>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</si>
  <si>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</si>
  <si>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</si>
  <si>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</si>
  <si>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</si>
  <si>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</si>
  <si>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</si>
  <si>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</si>
  <si>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</si>
  <si>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</si>
  <si>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</si>
  <si>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</si>
  <si>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</si>
  <si>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</si>
  <si>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</si>
  <si>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</si>
  <si>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</si>
  <si>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</si>
  <si>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</si>
  <si>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</si>
  <si>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</si>
  <si>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</si>
  <si>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</si>
  <si>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</si>
  <si>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</si>
  <si>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</si>
  <si>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</si>
  <si>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</si>
  <si>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</si>
  <si>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</si>
  <si>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</si>
  <si>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</si>
  <si>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</si>
  <si>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</si>
  <si>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</si>
  <si>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</si>
  <si>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</si>
  <si>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</si>
  <si>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</si>
  <si>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</si>
  <si>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</si>
  <si>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</si>
  <si>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</si>
  <si>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</si>
  <si>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</si>
  <si>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</si>
  <si>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</si>
  <si>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</si>
  <si>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</si>
  <si>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</si>
  <si>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</si>
  <si>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</si>
  <si>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</si>
  <si>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</si>
  <si>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</si>
  <si>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</si>
  <si>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</si>
  <si>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</si>
  <si>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</si>
  <si>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</si>
  <si>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</si>
  <si>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</si>
  <si>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</si>
  <si>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</si>
  <si>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</si>
  <si>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</si>
  <si>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</si>
  <si>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</si>
  <si>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</si>
  <si>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</si>
  <si>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</si>
  <si>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</si>
  <si>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</si>
  <si>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</si>
  <si>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</si>
  <si>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</si>
  <si>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</si>
  <si>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</si>
  <si>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</si>
  <si>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</si>
  <si>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</si>
  <si>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</si>
  <si>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</si>
  <si>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</si>
  <si>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</si>
  <si>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</si>
  <si>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</si>
  <si>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</si>
  <si>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</si>
  <si>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</si>
  <si>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</si>
  <si>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</si>
  <si>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</si>
  <si>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</si>
  <si>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</si>
  <si>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</si>
  <si>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</si>
  <si>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</si>
  <si>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</si>
  <si>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</si>
  <si>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</si>
  <si>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</si>
  <si>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</si>
  <si>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</si>
  <si>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</si>
  <si>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</si>
  <si>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</si>
  <si>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</si>
  <si>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</si>
  <si>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</si>
  <si>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</si>
  <si>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</si>
  <si>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</si>
  <si>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</si>
  <si>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</si>
  <si>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</si>
  <si>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</si>
  <si>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</si>
  <si>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</si>
  <si>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</si>
  <si>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</si>
  <si>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</si>
  <si>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</si>
  <si>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</si>
  <si>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</si>
  <si>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</si>
  <si>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</si>
  <si>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</si>
  <si>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</si>
  <si>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</si>
  <si>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</si>
  <si>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</si>
  <si>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</si>
  <si>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</si>
  <si>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</si>
  <si>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</si>
  <si>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</si>
  <si>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</si>
  <si>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</si>
  <si>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</si>
  <si>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</si>
  <si>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</si>
  <si>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</si>
  <si>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</si>
  <si>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</si>
  <si>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</si>
  <si>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</si>
  <si>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</si>
  <si>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</si>
  <si>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</si>
  <si>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</si>
  <si>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</si>
  <si>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</si>
  <si>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</si>
  <si>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</si>
  <si>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</si>
  <si>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</si>
  <si>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</si>
  <si>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</si>
  <si>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</si>
  <si>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</si>
  <si>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</si>
  <si>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</si>
  <si>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</si>
  <si>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</si>
  <si>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</si>
  <si>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</si>
  <si>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</si>
  <si>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</si>
  <si>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</si>
  <si>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</si>
  <si>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</si>
  <si>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</si>
  <si>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</si>
  <si>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</si>
  <si>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</si>
  <si>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</si>
  <si>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</si>
  <si>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</si>
  <si>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</si>
  <si>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</si>
  <si>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</si>
  <si>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</si>
  <si>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</si>
  <si>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</si>
  <si>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</si>
  <si>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</si>
  <si>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</si>
  <si>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</si>
  <si>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</si>
  <si>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</si>
  <si>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</si>
  <si>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</si>
  <si>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</si>
  <si>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</si>
  <si>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</si>
  <si>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</si>
  <si>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</si>
  <si>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</si>
  <si>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</si>
  <si>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</si>
  <si>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</si>
  <si>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</si>
  <si>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</si>
  <si>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</si>
  <si>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</si>
  <si>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</si>
  <si>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</si>
  <si>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</si>
  <si>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</si>
  <si>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</si>
  <si>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</si>
  <si>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</si>
  <si>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</si>
  <si>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</si>
  <si>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</si>
  <si>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</si>
  <si>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</si>
  <si>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</si>
  <si>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</si>
  <si>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</si>
  <si>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</si>
  <si>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</si>
  <si>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</si>
  <si>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</si>
  <si>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</si>
  <si>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</si>
  <si>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</si>
  <si>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</si>
  <si>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</si>
  <si>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</si>
  <si>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</si>
  <si>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</si>
  <si>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</si>
  <si>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</si>
  <si>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</si>
  <si>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</si>
  <si>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</si>
  <si>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</si>
  <si>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</si>
  <si>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</si>
  <si>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</si>
  <si>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</si>
  <si>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</si>
  <si>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</si>
  <si>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</si>
  <si>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</si>
  <si>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</si>
  <si>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</si>
  <si>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</si>
  <si>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</si>
  <si>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</si>
  <si>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</si>
  <si>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</si>
  <si>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</si>
  <si>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</si>
  <si>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</si>
  <si>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</si>
  <si>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</si>
  <si>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</si>
  <si>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</si>
  <si>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</si>
  <si>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</si>
  <si>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</si>
  <si>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</si>
  <si>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</si>
  <si>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</si>
  <si>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</si>
  <si>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</si>
  <si>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</si>
  <si>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</si>
  <si>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</si>
  <si>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</si>
  <si>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</si>
  <si>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</si>
  <si>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</si>
  <si>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</si>
  <si>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</si>
  <si>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</si>
  <si>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</si>
  <si>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</si>
  <si>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</si>
  <si>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</si>
  <si>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</si>
  <si>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</si>
  <si>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</si>
  <si>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</si>
  <si>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</si>
  <si>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</si>
  <si>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</si>
  <si>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</si>
  <si>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</si>
  <si>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</si>
  <si>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</si>
  <si>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</si>
  <si>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</si>
  <si>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</si>
  <si>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</si>
  <si>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</si>
  <si>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</si>
  <si>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</si>
  <si>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</si>
  <si>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</si>
  <si>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</si>
  <si>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</si>
  <si>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</si>
  <si>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</si>
  <si>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</si>
  <si>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</si>
  <si>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</si>
  <si>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</si>
  <si>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</si>
  <si>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</si>
  <si>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</si>
  <si>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</si>
  <si>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</si>
  <si>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</si>
  <si>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</si>
  <si>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</si>
  <si>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</si>
  <si>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</si>
  <si>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</si>
  <si>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</si>
  <si>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</si>
  <si>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</si>
  <si>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</si>
  <si>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</si>
  <si>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</si>
  <si>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</si>
  <si>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</si>
  <si>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</si>
  <si>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</si>
  <si>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</si>
  <si>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</si>
  <si>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</si>
  <si>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</si>
  <si>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</si>
  <si>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</si>
  <si>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</si>
  <si>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</si>
  <si>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</si>
  <si>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</si>
  <si>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</si>
  <si>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</si>
  <si>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</si>
  <si>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</si>
  <si>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</si>
  <si>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</si>
  <si>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</si>
  <si>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</si>
  <si>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</si>
  <si>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</si>
  <si>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</si>
  <si>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</si>
  <si>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</si>
  <si>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</si>
  <si>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</si>
  <si>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</si>
  <si>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</si>
  <si>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</si>
  <si>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</si>
  <si>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</si>
  <si>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</si>
  <si>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</si>
  <si>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</si>
  <si>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</si>
  <si>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</si>
  <si>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</si>
  <si>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</si>
  <si>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</si>
  <si>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</si>
  <si>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</si>
  <si>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</si>
  <si>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</si>
  <si>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</si>
  <si>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</si>
  <si>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</si>
  <si>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</si>
  <si>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</si>
  <si>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</si>
  <si>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</si>
  <si>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</si>
  <si>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</si>
  <si>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</si>
  <si>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</si>
  <si>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</si>
  <si>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</si>
  <si>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</si>
  <si>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</si>
  <si>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</si>
  <si>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</si>
  <si>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</si>
  <si>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</si>
  <si>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</si>
  <si>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</si>
  <si>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</si>
  <si>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</si>
  <si>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</si>
  <si>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</si>
  <si>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</si>
  <si>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</si>
  <si>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</si>
  <si>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</si>
  <si>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</si>
  <si>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</si>
  <si>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</si>
  <si>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</si>
  <si>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</si>
  <si>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</si>
  <si>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</si>
  <si>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</si>
  <si>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</si>
  <si>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</si>
  <si>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</si>
  <si>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</si>
  <si>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</si>
  <si>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</si>
  <si>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</si>
  <si>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</si>
  <si>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</si>
  <si>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</si>
  <si>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</si>
  <si>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</si>
  <si>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</si>
  <si>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</si>
  <si>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</si>
  <si>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</si>
  <si>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</si>
  <si>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</si>
  <si>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</si>
  <si>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</si>
  <si>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</si>
  <si>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</si>
  <si>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</si>
  <si>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</si>
  <si>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</si>
  <si>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</si>
  <si>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</si>
  <si>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</si>
  <si>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</si>
  <si>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</si>
  <si>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</si>
  <si>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</si>
  <si>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</si>
  <si>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</si>
  <si>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</si>
  <si>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</si>
  <si>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</si>
  <si>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</si>
  <si>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</si>
  <si>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</si>
  <si>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</si>
  <si>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</si>
  <si>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</si>
  <si>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</si>
  <si>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</si>
  <si>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</si>
  <si>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</si>
  <si>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</si>
  <si>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</si>
  <si>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</si>
  <si>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</si>
  <si>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</si>
  <si>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</si>
  <si>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</si>
  <si>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</si>
  <si>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</si>
  <si>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</si>
  <si>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</si>
  <si>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</si>
  <si>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</si>
  <si>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</si>
  <si>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</si>
  <si>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</si>
  <si>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</si>
  <si>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</si>
  <si>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</si>
  <si>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</si>
  <si>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</si>
  <si>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</si>
  <si>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</si>
  <si>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</si>
  <si>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</si>
  <si>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</si>
  <si>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</si>
  <si>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</si>
  <si>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</si>
  <si>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</si>
  <si>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</si>
  <si>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</si>
  <si>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</si>
  <si>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</si>
  <si>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</si>
  <si>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</si>
  <si>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</si>
  <si>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</si>
  <si>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</si>
  <si>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</si>
  <si>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</si>
  <si>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</si>
  <si>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</si>
  <si>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</si>
  <si>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</si>
  <si>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</si>
  <si>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</si>
  <si>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</si>
  <si>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</si>
  <si>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</si>
  <si>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</si>
  <si>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</si>
  <si>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</si>
  <si>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</si>
  <si>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</si>
  <si>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</si>
  <si>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</si>
  <si>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</si>
  <si>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</si>
  <si>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</si>
  <si>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</si>
  <si>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</si>
  <si>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</si>
  <si>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</si>
  <si>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</si>
  <si>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</si>
  <si>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</si>
  <si>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</si>
  <si>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</si>
  <si>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</si>
  <si>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</si>
  <si>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</si>
  <si>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</si>
  <si>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</si>
  <si>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</si>
  <si>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</si>
  <si>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</si>
  <si>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</si>
  <si>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</si>
  <si>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</si>
  <si>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</si>
  <si>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</si>
  <si>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</si>
  <si>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</si>
  <si>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</si>
  <si>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</si>
  <si>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</si>
  <si>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</si>
  <si>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</si>
  <si>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</si>
  <si>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</si>
  <si>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</si>
  <si>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</si>
  <si>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</si>
  <si>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</si>
  <si>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</si>
  <si>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</si>
  <si>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</si>
  <si>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</si>
  <si>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</si>
  <si>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</si>
  <si>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</si>
  <si>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</si>
  <si>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</si>
  <si>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</si>
  <si>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</si>
  <si>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</si>
  <si>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</si>
  <si>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</si>
  <si>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</si>
  <si>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</si>
  <si>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</si>
  <si>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</si>
  <si>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</si>
  <si>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</si>
  <si>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</si>
  <si>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</si>
  <si>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</si>
  <si>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</si>
  <si>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</si>
  <si>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</si>
  <si>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</si>
  <si>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</si>
  <si>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</si>
  <si>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</si>
  <si>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</si>
  <si>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</si>
  <si>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</si>
  <si>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</si>
  <si>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</si>
  <si>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</si>
  <si>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</si>
  <si>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</si>
  <si>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</si>
  <si>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</si>
  <si>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</si>
  <si>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</si>
  <si>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</si>
  <si>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</si>
  <si>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</si>
  <si>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</si>
  <si>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</si>
  <si>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</si>
  <si>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</si>
  <si>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</si>
  <si>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</si>
  <si>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</si>
  <si>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</si>
  <si>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</si>
  <si>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</si>
  <si>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</si>
  <si>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</si>
  <si>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</si>
  <si>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</si>
  <si>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</si>
  <si>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</si>
  <si>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</si>
  <si>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</si>
  <si>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</si>
  <si>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</si>
  <si>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</si>
  <si>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</si>
  <si>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</si>
  <si>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</si>
  <si>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</si>
  <si>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</si>
  <si>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</si>
  <si>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</si>
  <si>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</si>
  <si>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</si>
  <si>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</si>
  <si>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</si>
  <si>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</si>
  <si>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</si>
  <si>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</si>
  <si>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</si>
  <si>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</si>
  <si>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</si>
  <si>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</si>
  <si>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</si>
  <si>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</si>
  <si>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</si>
  <si>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</si>
  <si>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</si>
  <si>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</si>
  <si>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</si>
  <si>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</si>
  <si>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</si>
  <si>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</si>
  <si>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</si>
  <si>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</si>
  <si>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</si>
  <si>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</si>
  <si>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</si>
  <si>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</si>
  <si>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</si>
  <si>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</si>
  <si>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</si>
  <si>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</si>
  <si>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</si>
  <si>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</si>
  <si>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</si>
  <si>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</si>
  <si>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</si>
  <si>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</si>
  <si>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</si>
  <si>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</si>
  <si>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</si>
  <si>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</si>
  <si>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</si>
  <si>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</si>
  <si>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</si>
  <si>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</si>
  <si>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</si>
  <si>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</si>
  <si>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</si>
  <si>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</si>
  <si>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</si>
  <si>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</si>
  <si>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</si>
  <si>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</si>
  <si>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</si>
  <si>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</si>
  <si>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</si>
  <si>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</si>
  <si>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</si>
  <si>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</si>
  <si>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</si>
  <si>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</si>
  <si>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</si>
  <si>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</si>
  <si>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</si>
  <si>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</si>
  <si>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</si>
  <si>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</si>
  <si>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</si>
  <si>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</si>
  <si>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</si>
  <si>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</si>
  <si>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</si>
  <si>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</si>
  <si>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</si>
  <si>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</si>
  <si>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</si>
  <si>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</si>
  <si>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</si>
  <si>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</si>
  <si>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</si>
  <si>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</si>
  <si>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</si>
  <si>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</si>
  <si>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</si>
  <si>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</si>
  <si>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</si>
  <si>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</si>
  <si>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</si>
  <si>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</si>
  <si>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</si>
  <si>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</si>
  <si>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</si>
  <si>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</si>
  <si>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</si>
  <si>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</si>
  <si>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</si>
  <si>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</si>
  <si>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</si>
  <si>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</si>
  <si>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</si>
  <si>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</si>
  <si>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</si>
  <si>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</si>
  <si>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</si>
  <si>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</si>
  <si>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</si>
  <si>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</si>
  <si>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</si>
  <si>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</si>
  <si>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</si>
  <si>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</si>
  <si>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</si>
  <si>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</si>
  <si>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</si>
  <si>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</si>
  <si>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</si>
  <si>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</si>
  <si>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</si>
  <si>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</si>
  <si>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</si>
  <si>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</si>
  <si>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</si>
  <si>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</si>
  <si>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</si>
  <si>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</si>
  <si>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</si>
  <si>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</si>
  <si>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</si>
  <si>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</si>
  <si>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</si>
  <si>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</si>
  <si>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</si>
  <si>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</si>
  <si>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</si>
  <si>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</si>
  <si>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</si>
  <si>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</si>
  <si>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</si>
  <si>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</si>
  <si>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</si>
  <si>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</si>
  <si>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</si>
  <si>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</si>
  <si>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</si>
  <si>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</si>
  <si>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</si>
  <si>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</si>
  <si>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</si>
  <si>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</si>
  <si>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</si>
  <si>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</si>
  <si>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</si>
  <si>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</si>
  <si>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</si>
  <si>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</si>
  <si>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</si>
  <si>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</si>
  <si>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</si>
  <si>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</si>
  <si>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</si>
  <si>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</si>
  <si>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</si>
  <si>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</si>
  <si>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</si>
  <si>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</si>
  <si>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</si>
  <si>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</si>
  <si>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</si>
  <si>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</si>
  <si>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</si>
  <si>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</si>
  <si>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</si>
  <si>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</si>
  <si>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</si>
  <si>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</si>
  <si>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</si>
  <si>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</si>
  <si>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</si>
  <si>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</si>
  <si>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</si>
  <si>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</si>
  <si>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</si>
  <si>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</si>
  <si>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</si>
  <si>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</si>
  <si>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</si>
  <si>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</si>
  <si>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</si>
  <si>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</si>
  <si>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</si>
  <si>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</si>
  <si>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</si>
  <si>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</si>
  <si>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</si>
  <si>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</si>
  <si>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</si>
  <si>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</si>
  <si>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</si>
  <si>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</si>
  <si>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</si>
  <si>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</si>
  <si>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</si>
  <si>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</si>
  <si>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</si>
  <si>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</si>
  <si>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</si>
  <si>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</si>
  <si>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</si>
  <si>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</si>
  <si>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</si>
  <si>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</si>
  <si>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</si>
  <si>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</si>
  <si>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</si>
  <si>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</si>
  <si>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</si>
  <si>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</si>
  <si>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</si>
  <si>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</si>
  <si>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</si>
  <si>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</si>
  <si>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</si>
  <si>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</si>
  <si>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</si>
  <si>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</si>
  <si>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</si>
  <si>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</si>
  <si>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</si>
  <si>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</si>
  <si>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</si>
  <si>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</si>
  <si>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</si>
  <si>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</si>
  <si>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</si>
  <si>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</si>
  <si>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</si>
  <si>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</si>
  <si>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</si>
  <si>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</si>
  <si>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</si>
  <si>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</si>
  <si>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</si>
  <si>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</si>
  <si>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</si>
  <si>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</si>
  <si>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</si>
  <si>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</si>
  <si>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</si>
  <si>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</si>
  <si>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</si>
  <si>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</si>
  <si>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</si>
  <si>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</si>
  <si>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</si>
  <si>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</si>
  <si>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</si>
  <si>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</si>
  <si>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</si>
  <si>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</si>
  <si>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</si>
  <si>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</si>
  <si>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</si>
  <si>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</si>
  <si>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</si>
  <si>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</si>
  <si>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</si>
  <si>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</si>
  <si>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</si>
  <si>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</si>
  <si>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</si>
  <si>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</si>
  <si>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</si>
  <si>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</si>
  <si>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</si>
  <si>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</si>
  <si>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</si>
  <si>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</si>
  <si>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</si>
  <si>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</si>
  <si>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</si>
  <si>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</si>
  <si>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</si>
  <si>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</si>
  <si>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</si>
  <si>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</si>
  <si>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</si>
  <si>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</si>
  <si>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</si>
  <si>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</si>
  <si>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</si>
  <si>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</si>
  <si>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</si>
  <si>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</si>
  <si>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</si>
  <si>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</si>
  <si>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</si>
  <si>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</si>
  <si>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</si>
  <si>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</si>
  <si>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</si>
  <si>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</si>
  <si>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</si>
  <si>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</si>
  <si>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</si>
  <si>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</si>
  <si>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</si>
  <si>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</si>
  <si>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</si>
  <si>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</si>
  <si>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</si>
  <si>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</si>
  <si>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</si>
  <si>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</si>
  <si>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</si>
  <si>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</si>
  <si>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</si>
  <si>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</si>
  <si>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</si>
  <si>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</si>
  <si>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</si>
  <si>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</si>
  <si>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</si>
  <si>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</si>
  <si>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</si>
  <si>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</si>
  <si>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</si>
  <si>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</si>
  <si>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</si>
  <si>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</si>
  <si>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</si>
  <si>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</si>
  <si>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</si>
  <si>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</si>
  <si>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</si>
  <si>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</si>
  <si>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</si>
  <si>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</si>
  <si>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</si>
  <si>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</si>
  <si>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</si>
  <si>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</si>
  <si>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</si>
  <si>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</si>
  <si>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</si>
  <si>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</si>
  <si>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</si>
  <si>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</si>
  <si>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</si>
  <si>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</si>
  <si>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</si>
  <si>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</si>
  <si>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</si>
  <si>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</si>
  <si>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</si>
  <si>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</si>
  <si>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</si>
  <si>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</si>
  <si>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</si>
  <si>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</si>
  <si>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</si>
  <si>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</si>
  <si>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</si>
  <si>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</si>
  <si>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</si>
  <si>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</si>
  <si>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</si>
  <si>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</si>
  <si>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</si>
  <si>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</si>
  <si>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</si>
  <si>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</si>
  <si>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</si>
  <si>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</si>
  <si>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</si>
  <si>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</si>
  <si>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</si>
  <si>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</si>
  <si>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</si>
  <si>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</si>
  <si>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</si>
  <si>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</si>
  <si>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</si>
  <si>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</si>
  <si>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</si>
  <si>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</si>
  <si>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</si>
  <si>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</si>
  <si>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</si>
  <si>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</si>
  <si>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</si>
  <si>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</si>
  <si>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</si>
  <si>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</si>
  <si>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</si>
  <si>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</si>
  <si>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</si>
  <si>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</si>
  <si>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</si>
  <si>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</si>
  <si>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</si>
  <si>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</si>
  <si>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</si>
  <si>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</si>
  <si>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</si>
  <si>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</si>
  <si>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</si>
  <si>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</si>
  <si>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</si>
  <si>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</si>
  <si>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</si>
  <si>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</si>
  <si>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</si>
  <si>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</si>
  <si>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</si>
  <si>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</si>
  <si>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</si>
  <si>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</si>
  <si>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</si>
  <si>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</si>
  <si>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</si>
  <si>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</si>
  <si>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</si>
  <si>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</si>
  <si>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</si>
  <si>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</si>
  <si>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</si>
  <si>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</si>
  <si>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</si>
  <si>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</si>
  <si>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</si>
  <si>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</si>
  <si>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</si>
  <si>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</si>
  <si>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</si>
  <si>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</si>
  <si>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</si>
  <si>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</si>
  <si>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</si>
  <si>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</si>
  <si>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</si>
  <si>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</si>
  <si>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</si>
  <si>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</si>
  <si>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</si>
  <si>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</si>
  <si>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</si>
  <si>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</si>
  <si>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</si>
  <si>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</si>
  <si>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</si>
  <si>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</si>
  <si>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</si>
  <si>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</si>
  <si>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</si>
  <si>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</si>
  <si>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</si>
  <si>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</si>
  <si>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</si>
  <si>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</si>
  <si>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</si>
  <si>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</si>
  <si>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</si>
  <si>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</si>
  <si>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</si>
  <si>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</si>
  <si>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</si>
  <si>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</si>
  <si>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</si>
  <si>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</si>
  <si>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</si>
  <si>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</si>
  <si>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</si>
  <si>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</si>
  <si>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</si>
  <si>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</si>
  <si>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</si>
  <si>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</si>
  <si>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</si>
  <si>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</si>
  <si>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</si>
  <si>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</si>
  <si>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</si>
  <si>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</si>
  <si>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</si>
  <si>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</si>
  <si>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</si>
  <si>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</si>
  <si>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</si>
  <si>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</si>
  <si>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</si>
  <si>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</si>
  <si>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</si>
  <si>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</si>
  <si>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</si>
  <si>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</si>
  <si>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</si>
  <si>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</si>
  <si>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</si>
  <si>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</si>
  <si>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</si>
  <si>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</si>
  <si>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</si>
  <si>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</si>
  <si>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</si>
  <si>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</si>
  <si>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</si>
  <si>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</si>
  <si>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</si>
  <si>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</si>
  <si>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</si>
  <si>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</si>
  <si>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</si>
  <si>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</si>
  <si>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</si>
  <si>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</si>
  <si>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</si>
  <si>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</si>
  <si>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</si>
  <si>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</si>
  <si>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</si>
  <si>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</si>
  <si>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</si>
  <si>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</si>
  <si>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</si>
  <si>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</si>
  <si>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</si>
  <si>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</si>
  <si>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</si>
  <si>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</si>
  <si>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</si>
  <si>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</si>
  <si>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</si>
  <si>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</si>
  <si>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</si>
  <si>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</si>
  <si>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</si>
  <si>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</si>
  <si>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</si>
  <si>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</si>
  <si>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</si>
  <si>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</si>
  <si>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</si>
  <si>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</si>
  <si>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</si>
  <si>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</si>
  <si>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</si>
  <si>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</si>
  <si>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</si>
  <si>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</si>
  <si>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</si>
  <si>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</si>
  <si>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</si>
  <si>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</si>
  <si>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</si>
  <si>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</si>
  <si>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</si>
  <si>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</si>
  <si>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</si>
  <si>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</si>
  <si>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</si>
  <si>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</si>
  <si>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</si>
  <si>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</si>
  <si>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</si>
  <si>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</si>
  <si>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</si>
  <si>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</si>
  <si>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</si>
  <si>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</si>
  <si>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</si>
  <si>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</si>
  <si>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</si>
  <si>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</si>
  <si>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</si>
  <si>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</si>
  <si>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</si>
  <si>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</si>
  <si>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</si>
  <si>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</si>
  <si>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</si>
  <si>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</si>
  <si>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</si>
  <si>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</si>
  <si>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</si>
  <si>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</si>
  <si>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</si>
  <si>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</si>
  <si>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</si>
  <si>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</si>
  <si>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</si>
  <si>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</si>
  <si>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</si>
  <si>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</si>
  <si>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</si>
  <si>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</si>
  <si>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</si>
  <si>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</si>
  <si>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</si>
  <si>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</si>
  <si>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</si>
  <si>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</si>
  <si>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</si>
  <si>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</si>
  <si>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</si>
  <si>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</si>
  <si>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</si>
  <si>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</si>
  <si>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</si>
  <si>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</si>
  <si>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</si>
  <si>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</si>
  <si>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</si>
  <si>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</si>
  <si>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</si>
  <si>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</si>
  <si>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</si>
  <si>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</si>
  <si>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</si>
  <si>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</si>
  <si>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</si>
  <si>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</si>
  <si>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</si>
  <si>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</si>
  <si>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</si>
  <si>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</si>
  <si>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</si>
  <si>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</si>
  <si>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</si>
  <si>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</si>
  <si>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</si>
  <si>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</si>
  <si>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</si>
  <si>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</si>
  <si>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</si>
  <si>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</si>
  <si>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</si>
  <si>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</si>
  <si>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</si>
  <si>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</si>
  <si>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</si>
  <si>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</si>
  <si>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</si>
  <si>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</si>
  <si>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</si>
  <si>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</si>
  <si>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</si>
  <si>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</si>
  <si>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</si>
  <si>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</si>
  <si>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</si>
  <si>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</si>
  <si>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</si>
  <si>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</si>
  <si>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</si>
  <si>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</si>
  <si>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</si>
  <si>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</si>
  <si>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</si>
  <si>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</si>
  <si>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</si>
  <si>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</si>
  <si>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</si>
  <si>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</si>
  <si>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</si>
  <si>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</si>
  <si>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</si>
  <si>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</si>
  <si>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</si>
  <si>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</si>
  <si>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</si>
  <si>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</si>
  <si>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</si>
  <si>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</si>
  <si>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</si>
  <si>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</si>
  <si>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</si>
  <si>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</si>
  <si>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</si>
  <si>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</si>
  <si>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</si>
  <si>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</si>
  <si>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</si>
  <si>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</si>
  <si>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</si>
  <si>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</si>
  <si>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</si>
  <si>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</si>
  <si>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</si>
  <si>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</si>
  <si>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</si>
  <si>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</si>
  <si>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</si>
  <si>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</si>
  <si>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</si>
  <si>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</si>
  <si>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</si>
  <si>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</si>
  <si>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</si>
  <si>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</si>
  <si>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</si>
  <si>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</si>
  <si>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</si>
  <si>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</si>
  <si>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</si>
  <si>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</si>
  <si>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</si>
  <si>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</si>
  <si>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</si>
  <si>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</si>
  <si>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</si>
  <si>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</si>
  <si>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</si>
  <si>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</si>
  <si>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</si>
  <si>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</si>
  <si>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</si>
  <si>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</si>
  <si>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</si>
  <si>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</si>
  <si>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</si>
  <si>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</si>
  <si>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</si>
  <si>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</si>
  <si>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</si>
  <si>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</si>
  <si>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</si>
  <si>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</si>
  <si>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</si>
  <si>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</si>
  <si>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</si>
  <si>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</si>
  <si>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</si>
  <si>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</si>
  <si>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</si>
  <si>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</si>
  <si>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</si>
  <si>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</si>
  <si>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</si>
  <si>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</si>
  <si>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</si>
  <si>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</si>
  <si>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</si>
  <si>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</si>
  <si>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</si>
  <si>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</si>
  <si>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</si>
  <si>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</si>
  <si>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</si>
  <si>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</si>
  <si>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</si>
  <si>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</si>
  <si>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</si>
  <si>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</si>
  <si>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</si>
  <si>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</si>
  <si>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</si>
  <si>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</si>
  <si>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</si>
  <si>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</si>
  <si>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</si>
  <si>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</si>
  <si>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</si>
  <si>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</si>
  <si>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</si>
  <si>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</si>
  <si>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</si>
  <si>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</si>
  <si>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</si>
  <si>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</si>
  <si>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</si>
  <si>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</si>
  <si>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</si>
  <si>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</si>
  <si>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</si>
  <si>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</si>
  <si>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</si>
  <si>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</si>
  <si>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</si>
  <si>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</si>
  <si>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</si>
  <si>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</si>
  <si>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</si>
  <si>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</si>
  <si>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</si>
  <si>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</si>
  <si>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</si>
  <si>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</si>
  <si>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</si>
  <si>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</si>
  <si>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</si>
  <si>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</si>
  <si>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</si>
  <si>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</si>
  <si>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</si>
  <si>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</si>
  <si>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</si>
  <si>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</si>
  <si>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</si>
  <si>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</si>
  <si>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</si>
  <si>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</si>
  <si>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</si>
  <si>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</si>
  <si>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</si>
  <si>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</si>
  <si>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</si>
  <si>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</si>
  <si>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</si>
  <si>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</si>
  <si>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</si>
  <si>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</si>
  <si>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</si>
  <si>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</si>
  <si>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</si>
  <si>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</si>
  <si>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</si>
  <si>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</si>
  <si>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</si>
  <si>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</si>
  <si>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</si>
  <si>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</si>
  <si>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</si>
  <si>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</si>
  <si>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</si>
  <si>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</si>
  <si>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</si>
  <si>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</si>
  <si>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</si>
  <si>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</si>
  <si>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</si>
  <si>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</si>
  <si>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</si>
  <si>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</si>
  <si>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</si>
  <si>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</si>
  <si>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</si>
  <si>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</si>
  <si>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</si>
  <si>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</si>
  <si>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</si>
  <si>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</si>
  <si>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</si>
  <si>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</si>
  <si>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</si>
  <si>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</si>
  <si>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</si>
  <si>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</si>
  <si>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</si>
  <si>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</si>
  <si>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</si>
  <si>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</si>
  <si>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</si>
  <si>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</si>
  <si>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</si>
  <si>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</si>
  <si>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</si>
  <si>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</si>
  <si>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</si>
  <si>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</si>
  <si>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</si>
  <si>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</si>
  <si>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</si>
  <si>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</si>
  <si>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</si>
  <si>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</si>
  <si>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</si>
  <si>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</si>
  <si>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</si>
  <si>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</si>
  <si>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</si>
  <si>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</si>
  <si>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</si>
  <si>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</si>
  <si>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</si>
  <si>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</si>
  <si>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</si>
  <si>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</si>
  <si>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</si>
  <si>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</si>
  <si>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</si>
  <si>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</si>
  <si>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</si>
  <si>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</si>
  <si>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</si>
  <si>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</si>
  <si>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</si>
  <si>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</si>
  <si>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</si>
  <si>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</si>
  <si>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</si>
  <si>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</si>
  <si>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</si>
  <si>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</si>
  <si>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</si>
  <si>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</si>
  <si>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</si>
  <si>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</si>
  <si>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</si>
  <si>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</si>
  <si>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</si>
  <si>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</si>
  <si>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</si>
  <si>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</si>
  <si>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</si>
  <si>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</si>
  <si>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</si>
  <si>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</si>
  <si>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</si>
  <si>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</si>
  <si>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</si>
  <si>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</si>
  <si>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</si>
  <si>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</si>
  <si>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</si>
  <si>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</si>
  <si>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</si>
  <si>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</si>
  <si>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</si>
  <si>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</si>
  <si>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</si>
  <si>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</si>
  <si>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</si>
  <si>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</si>
  <si>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</si>
  <si>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</si>
  <si>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</si>
  <si>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</si>
  <si>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</si>
  <si>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</si>
  <si>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</si>
  <si>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</si>
  <si>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</si>
  <si>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</si>
  <si>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</si>
  <si>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</si>
  <si>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</si>
  <si>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</si>
  <si>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</si>
  <si>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</si>
  <si>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</si>
  <si>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</si>
  <si>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</si>
  <si>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</si>
  <si>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</si>
  <si>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</si>
  <si>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</si>
  <si>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</si>
  <si>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</si>
  <si>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</si>
  <si>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</si>
  <si>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</si>
  <si>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</si>
  <si>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</si>
  <si>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</si>
  <si>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</si>
  <si>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</si>
  <si>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</si>
  <si>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</si>
  <si>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</si>
  <si>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</si>
  <si>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</si>
  <si>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</si>
  <si>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</si>
  <si>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</si>
  <si>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</si>
  <si>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</si>
  <si>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</si>
  <si>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</si>
  <si>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</si>
  <si>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</si>
  <si>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</si>
  <si>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</si>
  <si>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</si>
  <si>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</si>
  <si>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</si>
  <si>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</si>
  <si>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</si>
  <si>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</si>
  <si>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</si>
  <si>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</si>
  <si>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</si>
  <si>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</si>
  <si>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</si>
  <si>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</si>
  <si>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</si>
  <si>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</si>
  <si>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</si>
  <si>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</si>
  <si>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</si>
  <si>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</si>
  <si>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</si>
  <si>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</si>
  <si>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</si>
  <si>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</si>
  <si>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</si>
  <si>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</si>
  <si>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</si>
  <si>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</si>
  <si>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</si>
  <si>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</si>
  <si>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</si>
  <si>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</si>
  <si>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</si>
  <si>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</si>
  <si>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</si>
  <si>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</si>
  <si>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</si>
  <si>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</si>
  <si>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</si>
  <si>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</si>
  <si>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</si>
  <si>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</si>
  <si>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</si>
  <si>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</si>
  <si>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</si>
  <si>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</si>
  <si>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</si>
  <si>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</si>
  <si>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</si>
  <si>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</si>
  <si>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</si>
  <si>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</si>
  <si>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</si>
  <si>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</si>
  <si>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</si>
  <si>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</si>
  <si>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</si>
  <si>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</si>
  <si>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</si>
  <si>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</si>
  <si>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</si>
  <si>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</si>
  <si>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</si>
  <si>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</si>
  <si>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</si>
  <si>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</si>
  <si>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</si>
  <si>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</si>
  <si>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</si>
  <si>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</si>
  <si>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</si>
  <si>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</si>
  <si>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</si>
  <si>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</si>
  <si>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</si>
  <si>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</si>
  <si>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</si>
  <si>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</si>
  <si>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</si>
  <si>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</si>
  <si>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</si>
  <si>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</si>
  <si>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</si>
  <si>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</si>
  <si>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</si>
  <si>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</si>
  <si>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</si>
  <si>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</si>
  <si>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</si>
  <si>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</si>
  <si>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</si>
  <si>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</si>
  <si>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</si>
  <si>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</si>
  <si>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</si>
  <si>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</si>
  <si>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</si>
  <si>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</si>
  <si>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</si>
  <si>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</si>
  <si>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</si>
  <si>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</si>
  <si>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</si>
  <si>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</si>
  <si>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</si>
  <si>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</si>
  <si>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</si>
  <si>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</si>
  <si>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</si>
  <si>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</si>
  <si>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</si>
  <si>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</si>
  <si>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</si>
  <si>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</si>
  <si>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</si>
  <si>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</si>
  <si>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</si>
  <si>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</si>
  <si>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</si>
  <si>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</si>
  <si>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</si>
  <si>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</si>
  <si>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</si>
  <si>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</si>
  <si>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</si>
  <si>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</si>
  <si>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</si>
  <si>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</si>
  <si>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</si>
  <si>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</si>
  <si>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</si>
  <si>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</si>
  <si>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</si>
  <si>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</si>
  <si>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</si>
  <si>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</si>
  <si>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</si>
  <si>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</si>
  <si>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</si>
  <si>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</si>
  <si>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</si>
  <si>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</si>
  <si>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</si>
  <si>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</si>
  <si>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</si>
  <si>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</si>
  <si>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</si>
  <si>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</si>
  <si>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</si>
  <si>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</si>
  <si>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</si>
  <si>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</si>
  <si>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</si>
  <si>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</si>
  <si>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</si>
  <si>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</si>
  <si>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</si>
  <si>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</si>
  <si>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</si>
  <si>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</si>
  <si>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</si>
  <si>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</si>
  <si>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</si>
  <si>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</si>
  <si>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</si>
  <si>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</si>
  <si>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</si>
  <si>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</si>
  <si>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</si>
  <si>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</si>
  <si>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</si>
  <si>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</si>
  <si>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</si>
  <si>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</si>
  <si>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</si>
  <si>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</si>
  <si>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</si>
  <si>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</si>
  <si>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</si>
  <si>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</si>
  <si>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</si>
  <si>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</si>
  <si>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</si>
  <si>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</si>
  <si>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</si>
  <si>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</si>
  <si>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</si>
  <si>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</si>
  <si>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</si>
  <si>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</si>
  <si>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</si>
  <si>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</si>
  <si>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</si>
  <si>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</si>
  <si>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</si>
  <si>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</si>
  <si>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</si>
  <si>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</si>
  <si>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</si>
  <si>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</si>
  <si>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</si>
  <si>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</si>
  <si>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</si>
  <si>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</si>
  <si>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</si>
  <si>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</si>
  <si>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</si>
  <si>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</si>
  <si>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</si>
  <si>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</si>
  <si>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</si>
  <si>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</si>
  <si>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</si>
  <si>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</si>
  <si>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</si>
  <si>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</si>
  <si>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</si>
  <si>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</si>
  <si>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</si>
  <si>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</si>
  <si>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</si>
  <si>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</si>
  <si>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</si>
  <si>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</si>
  <si>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</si>
  <si>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</si>
  <si>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</si>
  <si>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</si>
  <si>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</si>
  <si>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</si>
  <si>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</si>
  <si>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</si>
  <si>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</si>
  <si>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</si>
  <si>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</si>
  <si>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</si>
  <si>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</si>
  <si>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</si>
  <si>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</si>
  <si>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</si>
  <si>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</si>
  <si>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</si>
  <si>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</si>
  <si>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</si>
  <si>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</si>
  <si>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</si>
  <si>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</si>
  <si>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</si>
  <si>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</si>
  <si>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</si>
  <si>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</si>
  <si>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</si>
  <si>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</si>
  <si>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</si>
  <si>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</si>
  <si>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</si>
  <si>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</si>
  <si>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</si>
  <si>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</si>
  <si>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</si>
  <si>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</si>
  <si>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</si>
  <si>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</si>
  <si>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</si>
  <si>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</si>
  <si>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</si>
  <si>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</si>
  <si>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</si>
  <si>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</si>
  <si>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</si>
  <si>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</si>
  <si>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</si>
  <si>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</si>
  <si>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</si>
  <si>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</si>
  <si>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</si>
  <si>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</si>
  <si>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</si>
  <si>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</si>
  <si>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</si>
  <si>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</si>
  <si>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</si>
  <si>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</si>
  <si>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</si>
  <si>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</si>
  <si>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</si>
  <si>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</si>
  <si>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</si>
  <si>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</si>
  <si>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</si>
  <si>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</si>
  <si>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</si>
  <si>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</si>
  <si>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</si>
  <si>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</si>
  <si>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</si>
  <si>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</si>
  <si>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</si>
  <si>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</si>
  <si>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</si>
  <si>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</si>
  <si>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</si>
  <si>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</si>
  <si>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</si>
  <si>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</si>
  <si>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</si>
  <si>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</si>
  <si>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IVAN GORAN KOVAČIĆ ČEPIĆ</t>
  </si>
  <si>
    <t>LORENA BILIĆ</t>
  </si>
  <si>
    <t>052 867 723</t>
  </si>
  <si>
    <t>052 885 040</t>
  </si>
  <si>
    <t>ured@os-igkovacic-cepic.skole.hr</t>
  </si>
  <si>
    <t>MIRELA VIDAK, dipl.uč.</t>
  </si>
  <si>
    <t>DA</t>
  </si>
  <si>
    <t>PURGARIJA ČEPIĆ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</si>
</sst>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2843561</v>
      </c>
      <c r="D2" s="63">
        <f>PRRAS!E12</f>
        <v>3488907</v>
      </c>
      <c r="E2" s="63"/>
      <c r="F2" s="63"/>
      <c r="G2" s="64">
        <f t="shared" ref="G2:G65" si="0">(B2/1000)*(C2*1+D2*2)</f>
        <v>9821.375</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10629</v>
      </c>
      <c r="L10" s="50">
        <f>INT(VALUE(RefStr!B6))</f>
        <v>10629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03075079</v>
      </c>
      <c r="L11" s="50">
        <f>INT(VALUE(RefStr!B8))</f>
        <v>3075079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IVAN GORAN KOVAČIĆ ČEPIĆ</v>
      </c>
      <c r="L12" s="50">
        <f>LEN(Skriveni!K12)</f>
        <v>38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52232</v>
      </c>
      <c r="L13" s="50">
        <f>INT(VALUE(RefStr!B12))</f>
        <v>52232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KRŠAN</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PURGARIJA ČEPIĆ 1</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217</v>
      </c>
      <c r="L19" s="50">
        <f>INT(VALUE(RefStr!B22))</f>
        <v>217</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83307015666</v>
      </c>
      <c r="L21" s="50">
        <f>INT(VALUE(RefStr!K14))</f>
        <v>83307015666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LORENA BILIĆ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052 867 723</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052 885 040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ured@os-igkovacic-cepic.skole.hr</v>
      </c>
      <c r="L25" s="50">
        <f>LEN(RefStr!H29)</f>
        <v>32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ured@os-igkovacic-cepic.skole.hr</v>
      </c>
      <c r="L26" s="50">
        <f>LEN(RefStr!H31)</f>
        <v>32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MIRELA VIDAK, dipl.uč.</v>
      </c>
      <c r="L27" s="50">
        <f>LEN(RefStr!H33)</f>
        <v>22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64.940.621,40</v>
      </c>
      <c r="L28" s="50">
        <f>SUM(G2:G1561)</f>
        <v>64940621.397999972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51050931.266999997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9019517.943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4564680.159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305492.02900000004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2403392</v>
      </c>
      <c r="D46" s="58">
        <f>PRRAS!E56</f>
        <v>2785604</v>
      </c>
      <c r="E46" s="58">
        <v>0</v>
      </c>
      <c r="F46" s="58">
        <v>0</v>
      </c>
      <c r="G46" s="59">
        <f t="shared" si="0"/>
        <v>358857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2403392</v>
      </c>
      <c r="D64" s="58">
        <f>PRRAS!E74</f>
        <v>2785604</v>
      </c>
      <c r="E64" s="58">
        <v>0</v>
      </c>
      <c r="F64" s="58">
        <v>0</v>
      </c>
      <c r="G64" s="59">
        <f t="shared" si="0"/>
        <v>502399.8</v>
      </c>
      <c r="H64" s="59">
        <f t="shared" si="1"/>
        <v>0</v>
      </c>
      <c r="I64" s="60">
        <v>0</v>
      </c>
    </row>
    <row r="65" spans="1:9" x14ac:dyDescent="0.2">
      <c r="A65" s="57">
        <v>151</v>
      </c>
      <c r="B65" s="58">
        <f>PRRAS!C75</f>
        <v>64</v>
      </c>
      <c r="C65" s="58">
        <f>PRRAS!D75</f>
        <v>2403392</v>
      </c>
      <c r="D65" s="58">
        <f>PRRAS!E75</f>
        <v>2785604</v>
      </c>
      <c r="E65" s="58">
        <v>0</v>
      </c>
      <c r="F65" s="58">
        <v>0</v>
      </c>
      <c r="G65" s="59">
        <f t="shared" si="0"/>
        <v>510374.40000000002</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80524</v>
      </c>
      <c r="D106" s="58">
        <f>PRRAS!E116</f>
        <v>80172</v>
      </c>
      <c r="E106" s="58">
        <v>0</v>
      </c>
      <c r="F106" s="58">
        <v>0</v>
      </c>
      <c r="G106" s="59">
        <f t="shared" si="2"/>
        <v>25291.14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80524</v>
      </c>
      <c r="D112" s="58">
        <f>PRRAS!E122</f>
        <v>80172</v>
      </c>
      <c r="E112" s="58">
        <v>0</v>
      </c>
      <c r="F112" s="58">
        <v>0</v>
      </c>
      <c r="G112" s="59">
        <f t="shared" si="2"/>
        <v>26736.348000000002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80524</v>
      </c>
      <c r="D117" s="58">
        <f>PRRAS!E127</f>
        <v>80172</v>
      </c>
      <c r="E117" s="58">
        <v>0</v>
      </c>
      <c r="F117" s="58">
        <v>0</v>
      </c>
      <c r="G117" s="59">
        <f t="shared" si="2"/>
        <v>27940.688000000002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6704</v>
      </c>
      <c r="D124" s="58">
        <f>PRRAS!E134</f>
        <v>18794</v>
      </c>
      <c r="E124" s="58">
        <v>0</v>
      </c>
      <c r="F124" s="58">
        <v>0</v>
      </c>
      <c r="G124" s="59">
        <f t="shared" si="2"/>
        <v>5447.9160000000002</v>
      </c>
      <c r="H124" s="59">
        <f t="shared" si="3"/>
        <v>0</v>
      </c>
      <c r="I124" s="60">
        <v>0</v>
      </c>
    </row>
    <row r="125" spans="1:9" x14ac:dyDescent="0.2">
      <c r="A125" s="57">
        <v>151</v>
      </c>
      <c r="B125" s="58">
        <f>PRRAS!C135</f>
        <v>124</v>
      </c>
      <c r="C125" s="58">
        <f>PRRAS!D135</f>
        <v>0</v>
      </c>
      <c r="D125" s="58">
        <f>PRRAS!E135</f>
        <v>319</v>
      </c>
      <c r="E125" s="58">
        <v>0</v>
      </c>
      <c r="F125" s="58">
        <v>0</v>
      </c>
      <c r="G125" s="59">
        <f t="shared" si="2"/>
        <v>79.111999999999995</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319</v>
      </c>
      <c r="E127" s="58">
        <v>0</v>
      </c>
      <c r="F127" s="58">
        <v>0</v>
      </c>
      <c r="G127" s="59">
        <f t="shared" si="2"/>
        <v>80.388000000000005</v>
      </c>
      <c r="H127" s="59">
        <f t="shared" si="3"/>
        <v>0</v>
      </c>
      <c r="I127" s="60">
        <v>0</v>
      </c>
    </row>
    <row r="128" spans="1:9" x14ac:dyDescent="0.2">
      <c r="A128" s="57">
        <v>151</v>
      </c>
      <c r="B128" s="58">
        <f>PRRAS!C138</f>
        <v>127</v>
      </c>
      <c r="C128" s="58">
        <f>PRRAS!D138</f>
        <v>6704</v>
      </c>
      <c r="D128" s="58">
        <f>PRRAS!E138</f>
        <v>18475</v>
      </c>
      <c r="E128" s="58">
        <v>0</v>
      </c>
      <c r="F128" s="58">
        <v>0</v>
      </c>
      <c r="G128" s="59">
        <f t="shared" si="2"/>
        <v>5544.058</v>
      </c>
      <c r="H128" s="59">
        <f t="shared" si="3"/>
        <v>0</v>
      </c>
      <c r="I128" s="60">
        <v>0</v>
      </c>
    </row>
    <row r="129" spans="1:9" x14ac:dyDescent="0.2">
      <c r="A129" s="57">
        <v>151</v>
      </c>
      <c r="B129" s="58">
        <f>PRRAS!C139</f>
        <v>128</v>
      </c>
      <c r="C129" s="58">
        <f>PRRAS!D139</f>
        <v>6704</v>
      </c>
      <c r="D129" s="58">
        <f>PRRAS!E139</f>
        <v>0</v>
      </c>
      <c r="E129" s="58">
        <v>0</v>
      </c>
      <c r="F129" s="58">
        <v>0</v>
      </c>
      <c r="G129" s="59">
        <f t="shared" si="2"/>
        <v>858.11199999999997</v>
      </c>
      <c r="H129" s="59">
        <f t="shared" si="3"/>
        <v>0</v>
      </c>
      <c r="I129" s="60">
        <v>0</v>
      </c>
    </row>
    <row r="130" spans="1:9" x14ac:dyDescent="0.2">
      <c r="A130" s="57">
        <v>151</v>
      </c>
      <c r="B130" s="58">
        <f>PRRAS!C140</f>
        <v>129</v>
      </c>
      <c r="C130" s="58">
        <f>PRRAS!D140</f>
        <v>0</v>
      </c>
      <c r="D130" s="58">
        <f>PRRAS!E140</f>
        <v>18475</v>
      </c>
      <c r="E130" s="58">
        <v>0</v>
      </c>
      <c r="F130" s="58">
        <v>0</v>
      </c>
      <c r="G130" s="59">
        <f t="shared" ref="G130:G193" si="4">(B130/1000)*(C130*1+D130*2)</f>
        <v>4766.55</v>
      </c>
      <c r="H130" s="59">
        <f t="shared" ref="H130:H193" si="5">ABS(C130-ROUND(C130,0))+ABS(D130-ROUND(D130,0))</f>
        <v>0</v>
      </c>
      <c r="I130" s="60">
        <v>0</v>
      </c>
    </row>
    <row r="131" spans="1:9" x14ac:dyDescent="0.2">
      <c r="A131" s="57">
        <v>151</v>
      </c>
      <c r="B131" s="58">
        <f>PRRAS!C141</f>
        <v>130</v>
      </c>
      <c r="C131" s="58">
        <f>PRRAS!D141</f>
        <v>352941</v>
      </c>
      <c r="D131" s="58">
        <f>PRRAS!E141</f>
        <v>604337</v>
      </c>
      <c r="E131" s="58">
        <v>0</v>
      </c>
      <c r="F131" s="58">
        <v>0</v>
      </c>
      <c r="G131" s="59">
        <f t="shared" si="4"/>
        <v>203009.95</v>
      </c>
      <c r="H131" s="59">
        <f t="shared" si="5"/>
        <v>0</v>
      </c>
      <c r="I131" s="60">
        <v>0</v>
      </c>
    </row>
    <row r="132" spans="1:9" x14ac:dyDescent="0.2">
      <c r="A132" s="57">
        <v>151</v>
      </c>
      <c r="B132" s="58">
        <f>PRRAS!C142</f>
        <v>131</v>
      </c>
      <c r="C132" s="58">
        <f>PRRAS!D142</f>
        <v>352941</v>
      </c>
      <c r="D132" s="58">
        <f>PRRAS!E142</f>
        <v>604337</v>
      </c>
      <c r="E132" s="58">
        <v>0</v>
      </c>
      <c r="F132" s="58">
        <v>0</v>
      </c>
      <c r="G132" s="59">
        <f t="shared" si="4"/>
        <v>204571.565</v>
      </c>
      <c r="H132" s="59">
        <f t="shared" si="5"/>
        <v>0</v>
      </c>
      <c r="I132" s="60">
        <v>0</v>
      </c>
    </row>
    <row r="133" spans="1:9" x14ac:dyDescent="0.2">
      <c r="A133" s="57">
        <v>151</v>
      </c>
      <c r="B133" s="58">
        <f>PRRAS!C143</f>
        <v>132</v>
      </c>
      <c r="C133" s="58">
        <f>PRRAS!D143</f>
        <v>352941</v>
      </c>
      <c r="D133" s="58">
        <f>PRRAS!E143</f>
        <v>604337</v>
      </c>
      <c r="E133" s="58">
        <v>0</v>
      </c>
      <c r="F133" s="58">
        <v>0</v>
      </c>
      <c r="G133" s="59">
        <f t="shared" si="4"/>
        <v>206133.18000000002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2821697</v>
      </c>
      <c r="D149" s="58">
        <f>PRRAS!E159</f>
        <v>3352149</v>
      </c>
      <c r="E149" s="58">
        <v>0</v>
      </c>
      <c r="F149" s="58">
        <v>0</v>
      </c>
      <c r="G149" s="59">
        <f t="shared" si="4"/>
        <v>1409847.26</v>
      </c>
      <c r="H149" s="59">
        <f t="shared" si="5"/>
        <v>0</v>
      </c>
      <c r="I149" s="60">
        <v>0</v>
      </c>
    </row>
    <row r="150" spans="1:9" x14ac:dyDescent="0.2">
      <c r="A150" s="57">
        <v>151</v>
      </c>
      <c r="B150" s="58">
        <f>PRRAS!C160</f>
        <v>149</v>
      </c>
      <c r="C150" s="58">
        <f>PRRAS!D160</f>
        <v>2247193</v>
      </c>
      <c r="D150" s="58">
        <f>PRRAS!E160</f>
        <v>2342444</v>
      </c>
      <c r="E150" s="58">
        <v>0</v>
      </c>
      <c r="F150" s="58">
        <v>0</v>
      </c>
      <c r="G150" s="59">
        <f t="shared" si="4"/>
        <v>1032880.0689999999</v>
      </c>
      <c r="H150" s="59">
        <f t="shared" si="5"/>
        <v>0</v>
      </c>
      <c r="I150" s="60">
        <v>0</v>
      </c>
    </row>
    <row r="151" spans="1:9" x14ac:dyDescent="0.2">
      <c r="A151" s="57">
        <v>151</v>
      </c>
      <c r="B151" s="58">
        <f>PRRAS!C161</f>
        <v>150</v>
      </c>
      <c r="C151" s="58">
        <f>PRRAS!D161</f>
        <v>1818372</v>
      </c>
      <c r="D151" s="58">
        <f>PRRAS!E161</f>
        <v>1923087</v>
      </c>
      <c r="E151" s="58">
        <v>0</v>
      </c>
      <c r="F151" s="58">
        <v>0</v>
      </c>
      <c r="G151" s="59">
        <f t="shared" si="4"/>
        <v>849681.9</v>
      </c>
      <c r="H151" s="59">
        <f t="shared" si="5"/>
        <v>0</v>
      </c>
      <c r="I151" s="60">
        <v>0</v>
      </c>
    </row>
    <row r="152" spans="1:9" x14ac:dyDescent="0.2">
      <c r="A152" s="57">
        <v>151</v>
      </c>
      <c r="B152" s="58">
        <f>PRRAS!C162</f>
        <v>151</v>
      </c>
      <c r="C152" s="58">
        <f>PRRAS!D162</f>
        <v>1793321</v>
      </c>
      <c r="D152" s="58">
        <f>PRRAS!E162</f>
        <v>1894756</v>
      </c>
      <c r="E152" s="58">
        <v>0</v>
      </c>
      <c r="F152" s="58">
        <v>0</v>
      </c>
      <c r="G152" s="59">
        <f t="shared" si="4"/>
        <v>843007.78299999994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3590</v>
      </c>
      <c r="D154" s="58">
        <f>PRRAS!E164</f>
        <v>2969</v>
      </c>
      <c r="E154" s="58">
        <v>0</v>
      </c>
      <c r="F154" s="58">
        <v>0</v>
      </c>
      <c r="G154" s="59">
        <f t="shared" si="4"/>
        <v>1457.7839999999999</v>
      </c>
      <c r="H154" s="59">
        <f t="shared" si="5"/>
        <v>0</v>
      </c>
      <c r="I154" s="60">
        <v>0</v>
      </c>
    </row>
    <row r="155" spans="1:9" x14ac:dyDescent="0.2">
      <c r="A155" s="57">
        <v>151</v>
      </c>
      <c r="B155" s="58">
        <f>PRRAS!C165</f>
        <v>154</v>
      </c>
      <c r="C155" s="58">
        <f>PRRAS!D165</f>
        <v>21461</v>
      </c>
      <c r="D155" s="58">
        <f>PRRAS!E165</f>
        <v>25362</v>
      </c>
      <c r="E155" s="58">
        <v>0</v>
      </c>
      <c r="F155" s="58">
        <v>0</v>
      </c>
      <c r="G155" s="59">
        <f t="shared" si="4"/>
        <v>11116.49</v>
      </c>
      <c r="H155" s="59">
        <f t="shared" si="5"/>
        <v>0</v>
      </c>
      <c r="I155" s="60">
        <v>0</v>
      </c>
    </row>
    <row r="156" spans="1:9" x14ac:dyDescent="0.2">
      <c r="A156" s="57">
        <v>151</v>
      </c>
      <c r="B156" s="58">
        <f>PRRAS!C166</f>
        <v>155</v>
      </c>
      <c r="C156" s="58">
        <f>PRRAS!D166</f>
        <v>97061</v>
      </c>
      <c r="D156" s="58">
        <f>PRRAS!E166</f>
        <v>88966</v>
      </c>
      <c r="E156" s="58">
        <v>0</v>
      </c>
      <c r="F156" s="58">
        <v>0</v>
      </c>
      <c r="G156" s="59">
        <f t="shared" si="4"/>
        <v>42623.915000000001</v>
      </c>
      <c r="H156" s="59">
        <f t="shared" si="5"/>
        <v>0</v>
      </c>
      <c r="I156" s="60">
        <v>0</v>
      </c>
    </row>
    <row r="157" spans="1:9" x14ac:dyDescent="0.2">
      <c r="A157" s="57">
        <v>151</v>
      </c>
      <c r="B157" s="58">
        <f>PRRAS!C167</f>
        <v>156</v>
      </c>
      <c r="C157" s="58">
        <f>PRRAS!D167</f>
        <v>331760</v>
      </c>
      <c r="D157" s="58">
        <f>PRRAS!E167</f>
        <v>330391</v>
      </c>
      <c r="E157" s="58">
        <v>0</v>
      </c>
      <c r="F157" s="58">
        <v>0</v>
      </c>
      <c r="G157" s="59">
        <f t="shared" si="4"/>
        <v>154836.552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281848</v>
      </c>
      <c r="D159" s="58">
        <f>PRRAS!E169</f>
        <v>297736</v>
      </c>
      <c r="E159" s="58">
        <v>0</v>
      </c>
      <c r="F159" s="58">
        <v>0</v>
      </c>
      <c r="G159" s="59">
        <f t="shared" si="4"/>
        <v>138616.56</v>
      </c>
      <c r="H159" s="59">
        <f t="shared" si="5"/>
        <v>0</v>
      </c>
      <c r="I159" s="60">
        <v>0</v>
      </c>
    </row>
    <row r="160" spans="1:9" x14ac:dyDescent="0.2">
      <c r="A160" s="57">
        <v>151</v>
      </c>
      <c r="B160" s="58">
        <f>PRRAS!C170</f>
        <v>159</v>
      </c>
      <c r="C160" s="58">
        <f>PRRAS!D170</f>
        <v>49912</v>
      </c>
      <c r="D160" s="58">
        <f>PRRAS!E170</f>
        <v>32655</v>
      </c>
      <c r="E160" s="58">
        <v>0</v>
      </c>
      <c r="F160" s="58">
        <v>0</v>
      </c>
      <c r="G160" s="59">
        <f t="shared" si="4"/>
        <v>18320.297999999999</v>
      </c>
      <c r="H160" s="59">
        <f t="shared" si="5"/>
        <v>0</v>
      </c>
      <c r="I160" s="60">
        <v>0</v>
      </c>
    </row>
    <row r="161" spans="1:9" x14ac:dyDescent="0.2">
      <c r="A161" s="57">
        <v>151</v>
      </c>
      <c r="B161" s="58">
        <f>PRRAS!C171</f>
        <v>160</v>
      </c>
      <c r="C161" s="58">
        <f>PRRAS!D171</f>
        <v>405732</v>
      </c>
      <c r="D161" s="58">
        <f>PRRAS!E171</f>
        <v>834565</v>
      </c>
      <c r="E161" s="58">
        <v>0</v>
      </c>
      <c r="F161" s="58">
        <v>0</v>
      </c>
      <c r="G161" s="59">
        <f t="shared" si="4"/>
        <v>331977.92</v>
      </c>
      <c r="H161" s="59">
        <f t="shared" si="5"/>
        <v>0</v>
      </c>
      <c r="I161" s="60">
        <v>0</v>
      </c>
    </row>
    <row r="162" spans="1:9" x14ac:dyDescent="0.2">
      <c r="A162" s="57">
        <v>151</v>
      </c>
      <c r="B162" s="58">
        <f>PRRAS!C172</f>
        <v>161</v>
      </c>
      <c r="C162" s="58">
        <f>PRRAS!D172</f>
        <v>118782</v>
      </c>
      <c r="D162" s="58">
        <f>PRRAS!E172</f>
        <v>332291</v>
      </c>
      <c r="E162" s="58">
        <v>0</v>
      </c>
      <c r="F162" s="58">
        <v>0</v>
      </c>
      <c r="G162" s="59">
        <f t="shared" si="4"/>
        <v>126121.60400000001</v>
      </c>
      <c r="H162" s="59">
        <f t="shared" si="5"/>
        <v>0</v>
      </c>
      <c r="I162" s="60">
        <v>0</v>
      </c>
    </row>
    <row r="163" spans="1:9" x14ac:dyDescent="0.2">
      <c r="A163" s="57">
        <v>151</v>
      </c>
      <c r="B163" s="58">
        <f>PRRAS!C173</f>
        <v>162</v>
      </c>
      <c r="C163" s="58">
        <f>PRRAS!D173</f>
        <v>8000</v>
      </c>
      <c r="D163" s="58">
        <f>PRRAS!E173</f>
        <v>6252</v>
      </c>
      <c r="E163" s="58">
        <v>0</v>
      </c>
      <c r="F163" s="58">
        <v>0</v>
      </c>
      <c r="G163" s="59">
        <f t="shared" si="4"/>
        <v>3321.6480000000001</v>
      </c>
      <c r="H163" s="59">
        <f t="shared" si="5"/>
        <v>0</v>
      </c>
      <c r="I163" s="60">
        <v>0</v>
      </c>
    </row>
    <row r="164" spans="1:9" x14ac:dyDescent="0.2">
      <c r="A164" s="57">
        <v>151</v>
      </c>
      <c r="B164" s="58">
        <f>PRRAS!C174</f>
        <v>163</v>
      </c>
      <c r="C164" s="58">
        <f>PRRAS!D174</f>
        <v>106282</v>
      </c>
      <c r="D164" s="58">
        <f>PRRAS!E174</f>
        <v>325000</v>
      </c>
      <c r="E164" s="58">
        <v>0</v>
      </c>
      <c r="F164" s="58">
        <v>0</v>
      </c>
      <c r="G164" s="59">
        <f t="shared" si="4"/>
        <v>123273.966</v>
      </c>
      <c r="H164" s="59">
        <f t="shared" si="5"/>
        <v>0</v>
      </c>
      <c r="I164" s="60">
        <v>0</v>
      </c>
    </row>
    <row r="165" spans="1:9" x14ac:dyDescent="0.2">
      <c r="A165" s="57">
        <v>151</v>
      </c>
      <c r="B165" s="58">
        <f>PRRAS!C175</f>
        <v>164</v>
      </c>
      <c r="C165" s="58">
        <f>PRRAS!D175</f>
        <v>2500</v>
      </c>
      <c r="D165" s="58">
        <f>PRRAS!E175</f>
        <v>0</v>
      </c>
      <c r="E165" s="58">
        <v>0</v>
      </c>
      <c r="F165" s="58">
        <v>0</v>
      </c>
      <c r="G165" s="59">
        <f t="shared" si="4"/>
        <v>410</v>
      </c>
      <c r="H165" s="59">
        <f t="shared" si="5"/>
        <v>0</v>
      </c>
      <c r="I165" s="60">
        <v>0</v>
      </c>
    </row>
    <row r="166" spans="1:9" x14ac:dyDescent="0.2">
      <c r="A166" s="57">
        <v>151</v>
      </c>
      <c r="B166" s="58">
        <f>PRRAS!C176</f>
        <v>165</v>
      </c>
      <c r="C166" s="58">
        <f>PRRAS!D176</f>
        <v>2000</v>
      </c>
      <c r="D166" s="58">
        <f>PRRAS!E176</f>
        <v>1039</v>
      </c>
      <c r="E166" s="58">
        <v>0</v>
      </c>
      <c r="F166" s="58">
        <v>0</v>
      </c>
      <c r="G166" s="59">
        <f t="shared" si="4"/>
        <v>672.87</v>
      </c>
      <c r="H166" s="59">
        <f t="shared" si="5"/>
        <v>0</v>
      </c>
      <c r="I166" s="60">
        <v>0</v>
      </c>
    </row>
    <row r="167" spans="1:9" x14ac:dyDescent="0.2">
      <c r="A167" s="57">
        <v>151</v>
      </c>
      <c r="B167" s="58">
        <f>PRRAS!C177</f>
        <v>166</v>
      </c>
      <c r="C167" s="58">
        <f>PRRAS!D177</f>
        <v>185881</v>
      </c>
      <c r="D167" s="58">
        <f>PRRAS!E177</f>
        <v>179248</v>
      </c>
      <c r="E167" s="58">
        <v>0</v>
      </c>
      <c r="F167" s="58">
        <v>0</v>
      </c>
      <c r="G167" s="59">
        <f t="shared" si="4"/>
        <v>90366.582000000009</v>
      </c>
      <c r="H167" s="59">
        <f t="shared" si="5"/>
        <v>0</v>
      </c>
      <c r="I167" s="60">
        <v>0</v>
      </c>
    </row>
    <row r="168" spans="1:9" x14ac:dyDescent="0.2">
      <c r="A168" s="57">
        <v>151</v>
      </c>
      <c r="B168" s="58">
        <f>PRRAS!C178</f>
        <v>167</v>
      </c>
      <c r="C168" s="58">
        <f>PRRAS!D178</f>
        <v>20130</v>
      </c>
      <c r="D168" s="58">
        <f>PRRAS!E178</f>
        <v>15484</v>
      </c>
      <c r="E168" s="58">
        <v>0</v>
      </c>
      <c r="F168" s="58">
        <v>0</v>
      </c>
      <c r="G168" s="59">
        <f t="shared" si="4"/>
        <v>8533.366</v>
      </c>
      <c r="H168" s="59">
        <f t="shared" si="5"/>
        <v>0</v>
      </c>
      <c r="I168" s="60">
        <v>0</v>
      </c>
    </row>
    <row r="169" spans="1:9" x14ac:dyDescent="0.2">
      <c r="A169" s="57">
        <v>151</v>
      </c>
      <c r="B169" s="58">
        <f>PRRAS!C179</f>
        <v>168</v>
      </c>
      <c r="C169" s="58">
        <f>PRRAS!D179</f>
        <v>97451</v>
      </c>
      <c r="D169" s="58">
        <f>PRRAS!E179</f>
        <v>96919</v>
      </c>
      <c r="E169" s="58">
        <v>0</v>
      </c>
      <c r="F169" s="58">
        <v>0</v>
      </c>
      <c r="G169" s="59">
        <f t="shared" si="4"/>
        <v>48936.552000000003</v>
      </c>
      <c r="H169" s="59">
        <f t="shared" si="5"/>
        <v>0</v>
      </c>
      <c r="I169" s="60">
        <v>0</v>
      </c>
    </row>
    <row r="170" spans="1:9" x14ac:dyDescent="0.2">
      <c r="A170" s="57">
        <v>151</v>
      </c>
      <c r="B170" s="58">
        <f>PRRAS!C180</f>
        <v>169</v>
      </c>
      <c r="C170" s="58">
        <f>PRRAS!D180</f>
        <v>57874</v>
      </c>
      <c r="D170" s="58">
        <f>PRRAS!E180</f>
        <v>51688</v>
      </c>
      <c r="E170" s="58">
        <v>0</v>
      </c>
      <c r="F170" s="58">
        <v>0</v>
      </c>
      <c r="G170" s="59">
        <f t="shared" si="4"/>
        <v>27251.250000000004</v>
      </c>
      <c r="H170" s="59">
        <f t="shared" si="5"/>
        <v>0</v>
      </c>
      <c r="I170" s="60">
        <v>0</v>
      </c>
    </row>
    <row r="171" spans="1:9" x14ac:dyDescent="0.2">
      <c r="A171" s="57">
        <v>151</v>
      </c>
      <c r="B171" s="58">
        <f>PRRAS!C181</f>
        <v>170</v>
      </c>
      <c r="C171" s="58">
        <f>PRRAS!D181</f>
        <v>3724</v>
      </c>
      <c r="D171" s="58">
        <f>PRRAS!E181</f>
        <v>3633</v>
      </c>
      <c r="E171" s="58">
        <v>0</v>
      </c>
      <c r="F171" s="58">
        <v>0</v>
      </c>
      <c r="G171" s="59">
        <f t="shared" si="4"/>
        <v>1868.3000000000002</v>
      </c>
      <c r="H171" s="59">
        <f t="shared" si="5"/>
        <v>0</v>
      </c>
      <c r="I171" s="60">
        <v>0</v>
      </c>
    </row>
    <row r="172" spans="1:9" x14ac:dyDescent="0.2">
      <c r="A172" s="57">
        <v>151</v>
      </c>
      <c r="B172" s="58">
        <f>PRRAS!C182</f>
        <v>171</v>
      </c>
      <c r="C172" s="58">
        <f>PRRAS!D182</f>
        <v>5935</v>
      </c>
      <c r="D172" s="58">
        <f>PRRAS!E182</f>
        <v>11524</v>
      </c>
      <c r="E172" s="58">
        <v>0</v>
      </c>
      <c r="F172" s="58">
        <v>0</v>
      </c>
      <c r="G172" s="59">
        <f t="shared" si="4"/>
        <v>4956.0930000000008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767</v>
      </c>
      <c r="D174" s="58">
        <f>PRRAS!E184</f>
        <v>0</v>
      </c>
      <c r="E174" s="58">
        <v>0</v>
      </c>
      <c r="F174" s="58">
        <v>0</v>
      </c>
      <c r="G174" s="59">
        <f t="shared" si="4"/>
        <v>132.691</v>
      </c>
      <c r="H174" s="59">
        <f t="shared" si="5"/>
        <v>0</v>
      </c>
      <c r="I174" s="60">
        <v>0</v>
      </c>
    </row>
    <row r="175" spans="1:9" x14ac:dyDescent="0.2">
      <c r="A175" s="57">
        <v>151</v>
      </c>
      <c r="B175" s="58">
        <f>PRRAS!C185</f>
        <v>174</v>
      </c>
      <c r="C175" s="58">
        <f>PRRAS!D185</f>
        <v>74069</v>
      </c>
      <c r="D175" s="58">
        <f>PRRAS!E185</f>
        <v>300247</v>
      </c>
      <c r="E175" s="58">
        <v>0</v>
      </c>
      <c r="F175" s="58">
        <v>0</v>
      </c>
      <c r="G175" s="59">
        <f t="shared" si="4"/>
        <v>117373.96199999998</v>
      </c>
      <c r="H175" s="59">
        <f t="shared" si="5"/>
        <v>0</v>
      </c>
      <c r="I175" s="60">
        <v>0</v>
      </c>
    </row>
    <row r="176" spans="1:9" x14ac:dyDescent="0.2">
      <c r="A176" s="57">
        <v>151</v>
      </c>
      <c r="B176" s="58">
        <f>PRRAS!C186</f>
        <v>175</v>
      </c>
      <c r="C176" s="58">
        <f>PRRAS!D186</f>
        <v>11666</v>
      </c>
      <c r="D176" s="58">
        <f>PRRAS!E186</f>
        <v>13428</v>
      </c>
      <c r="E176" s="58">
        <v>0</v>
      </c>
      <c r="F176" s="58">
        <v>0</v>
      </c>
      <c r="G176" s="59">
        <f t="shared" si="4"/>
        <v>6741.3499999999995</v>
      </c>
      <c r="H176" s="59">
        <f t="shared" si="5"/>
        <v>0</v>
      </c>
      <c r="I176" s="60">
        <v>0</v>
      </c>
    </row>
    <row r="177" spans="1:9" x14ac:dyDescent="0.2">
      <c r="A177" s="57">
        <v>151</v>
      </c>
      <c r="B177" s="58">
        <f>PRRAS!C187</f>
        <v>176</v>
      </c>
      <c r="C177" s="58">
        <f>PRRAS!D187</f>
        <v>26846</v>
      </c>
      <c r="D177" s="58">
        <f>PRRAS!E187</f>
        <v>250332</v>
      </c>
      <c r="E177" s="58">
        <v>0</v>
      </c>
      <c r="F177" s="58">
        <v>0</v>
      </c>
      <c r="G177" s="59">
        <f t="shared" si="4"/>
        <v>92841.76</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16206</v>
      </c>
      <c r="D179" s="58">
        <f>PRRAS!E189</f>
        <v>15561</v>
      </c>
      <c r="E179" s="58">
        <v>0</v>
      </c>
      <c r="F179" s="58">
        <v>0</v>
      </c>
      <c r="G179" s="59">
        <f t="shared" si="4"/>
        <v>8424.384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12178</v>
      </c>
      <c r="D181" s="58">
        <f>PRRAS!E191</f>
        <v>10110</v>
      </c>
      <c r="E181" s="58">
        <v>0</v>
      </c>
      <c r="F181" s="58">
        <v>0</v>
      </c>
      <c r="G181" s="59">
        <f t="shared" si="4"/>
        <v>5831.6399999999994</v>
      </c>
      <c r="H181" s="59">
        <f t="shared" si="5"/>
        <v>0</v>
      </c>
      <c r="I181" s="60">
        <v>0</v>
      </c>
    </row>
    <row r="182" spans="1:9" x14ac:dyDescent="0.2">
      <c r="A182" s="57">
        <v>151</v>
      </c>
      <c r="B182" s="58">
        <f>PRRAS!C192</f>
        <v>181</v>
      </c>
      <c r="C182" s="58">
        <f>PRRAS!D192</f>
        <v>240</v>
      </c>
      <c r="D182" s="58">
        <f>PRRAS!E192</f>
        <v>7816</v>
      </c>
      <c r="E182" s="58">
        <v>0</v>
      </c>
      <c r="F182" s="58">
        <v>0</v>
      </c>
      <c r="G182" s="59">
        <f t="shared" si="4"/>
        <v>2872.8319999999999</v>
      </c>
      <c r="H182" s="59">
        <f t="shared" si="5"/>
        <v>0</v>
      </c>
      <c r="I182" s="60">
        <v>0</v>
      </c>
    </row>
    <row r="183" spans="1:9" x14ac:dyDescent="0.2">
      <c r="A183" s="57">
        <v>151</v>
      </c>
      <c r="B183" s="58">
        <f>PRRAS!C193</f>
        <v>182</v>
      </c>
      <c r="C183" s="58">
        <f>PRRAS!D193</f>
        <v>3000</v>
      </c>
      <c r="D183" s="58">
        <f>PRRAS!E193</f>
        <v>3000</v>
      </c>
      <c r="E183" s="58">
        <v>0</v>
      </c>
      <c r="F183" s="58">
        <v>0</v>
      </c>
      <c r="G183" s="59">
        <f t="shared" si="4"/>
        <v>1638</v>
      </c>
      <c r="H183" s="59">
        <f t="shared" si="5"/>
        <v>0</v>
      </c>
      <c r="I183" s="60">
        <v>0</v>
      </c>
    </row>
    <row r="184" spans="1:9" x14ac:dyDescent="0.2">
      <c r="A184" s="57">
        <v>151</v>
      </c>
      <c r="B184" s="58">
        <f>PRRAS!C194</f>
        <v>183</v>
      </c>
      <c r="C184" s="58">
        <f>PRRAS!D194</f>
        <v>3933</v>
      </c>
      <c r="D184" s="58">
        <f>PRRAS!E194</f>
        <v>0</v>
      </c>
      <c r="E184" s="58">
        <v>0</v>
      </c>
      <c r="F184" s="58">
        <v>0</v>
      </c>
      <c r="G184" s="59">
        <f t="shared" si="4"/>
        <v>719.73900000000003</v>
      </c>
      <c r="H184" s="59">
        <f t="shared" si="5"/>
        <v>0</v>
      </c>
      <c r="I184" s="60">
        <v>0</v>
      </c>
    </row>
    <row r="185" spans="1:9" x14ac:dyDescent="0.2">
      <c r="A185" s="57">
        <v>151</v>
      </c>
      <c r="B185" s="58">
        <f>PRRAS!C195</f>
        <v>184</v>
      </c>
      <c r="C185" s="58">
        <f>PRRAS!D195</f>
        <v>7545</v>
      </c>
      <c r="D185" s="58">
        <f>PRRAS!E195</f>
        <v>0</v>
      </c>
      <c r="E185" s="58">
        <v>0</v>
      </c>
      <c r="F185" s="58">
        <v>0</v>
      </c>
      <c r="G185" s="59">
        <f t="shared" si="4"/>
        <v>1388.28</v>
      </c>
      <c r="H185" s="59">
        <f t="shared" si="5"/>
        <v>0</v>
      </c>
      <c r="I185" s="60">
        <v>0</v>
      </c>
    </row>
    <row r="186" spans="1:9" x14ac:dyDescent="0.2">
      <c r="A186" s="57">
        <v>151</v>
      </c>
      <c r="B186" s="58">
        <f>PRRAS!C196</f>
        <v>185</v>
      </c>
      <c r="C186" s="58">
        <f>PRRAS!D196</f>
        <v>19455</v>
      </c>
      <c r="D186" s="58">
        <f>PRRAS!E196</f>
        <v>22779</v>
      </c>
      <c r="E186" s="58">
        <v>0</v>
      </c>
      <c r="F186" s="58">
        <v>0</v>
      </c>
      <c r="G186" s="59">
        <f t="shared" si="4"/>
        <v>12027.405000000001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4988</v>
      </c>
      <c r="D188" s="58">
        <f>PRRAS!E198</f>
        <v>4142</v>
      </c>
      <c r="E188" s="58">
        <v>0</v>
      </c>
      <c r="F188" s="58">
        <v>0</v>
      </c>
      <c r="G188" s="59">
        <f t="shared" si="4"/>
        <v>2481.864</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700</v>
      </c>
      <c r="D190" s="58">
        <f>PRRAS!E200</f>
        <v>700</v>
      </c>
      <c r="E190" s="58">
        <v>0</v>
      </c>
      <c r="F190" s="58">
        <v>0</v>
      </c>
      <c r="G190" s="59">
        <f t="shared" si="4"/>
        <v>396.9</v>
      </c>
      <c r="H190" s="59">
        <f t="shared" si="5"/>
        <v>0</v>
      </c>
      <c r="I190" s="60">
        <v>0</v>
      </c>
    </row>
    <row r="191" spans="1:9" x14ac:dyDescent="0.2">
      <c r="A191" s="57">
        <v>151</v>
      </c>
      <c r="B191" s="58">
        <f>PRRAS!C201</f>
        <v>190</v>
      </c>
      <c r="C191" s="58">
        <f>PRRAS!D201</f>
        <v>11767</v>
      </c>
      <c r="D191" s="58">
        <f>PRRAS!E201</f>
        <v>12334</v>
      </c>
      <c r="E191" s="58">
        <v>0</v>
      </c>
      <c r="F191" s="58">
        <v>0</v>
      </c>
      <c r="G191" s="59">
        <f t="shared" si="4"/>
        <v>6922.65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2000</v>
      </c>
      <c r="D193" s="58">
        <f>PRRAS!E203</f>
        <v>5603</v>
      </c>
      <c r="E193" s="58">
        <v>0</v>
      </c>
      <c r="F193" s="58">
        <v>0</v>
      </c>
      <c r="G193" s="59">
        <f t="shared" si="4"/>
        <v>2535.5520000000001</v>
      </c>
      <c r="H193" s="59">
        <f t="shared" si="5"/>
        <v>0</v>
      </c>
      <c r="I193" s="60">
        <v>0</v>
      </c>
    </row>
    <row r="194" spans="1:9" x14ac:dyDescent="0.2">
      <c r="A194" s="57">
        <v>151</v>
      </c>
      <c r="B194" s="58">
        <f>PRRAS!C204</f>
        <v>193</v>
      </c>
      <c r="C194" s="58">
        <f>PRRAS!D204</f>
        <v>2260</v>
      </c>
      <c r="D194" s="58">
        <f>PRRAS!E204</f>
        <v>2300</v>
      </c>
      <c r="E194" s="58">
        <v>0</v>
      </c>
      <c r="F194" s="58">
        <v>0</v>
      </c>
      <c r="G194" s="59">
        <f t="shared" ref="G194:G257" si="6">(B194/1000)*(C194*1+D194*2)</f>
        <v>1323.98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2260</v>
      </c>
      <c r="D208" s="58">
        <f>PRRAS!E218</f>
        <v>2300</v>
      </c>
      <c r="E208" s="58">
        <v>0</v>
      </c>
      <c r="F208" s="58">
        <v>0</v>
      </c>
      <c r="G208" s="59">
        <f t="shared" si="6"/>
        <v>1420.02</v>
      </c>
      <c r="H208" s="59">
        <f t="shared" si="7"/>
        <v>0</v>
      </c>
      <c r="I208" s="60">
        <v>0</v>
      </c>
    </row>
    <row r="209" spans="1:9" x14ac:dyDescent="0.2">
      <c r="A209" s="57">
        <v>151</v>
      </c>
      <c r="B209" s="58">
        <f>PRRAS!C219</f>
        <v>208</v>
      </c>
      <c r="C209" s="58">
        <f>PRRAS!D219</f>
        <v>2260</v>
      </c>
      <c r="D209" s="58">
        <f>PRRAS!E219</f>
        <v>2300</v>
      </c>
      <c r="E209" s="58">
        <v>0</v>
      </c>
      <c r="F209" s="58">
        <v>0</v>
      </c>
      <c r="G209" s="59">
        <f t="shared" si="6"/>
        <v>1426.8799999999999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166512</v>
      </c>
      <c r="D247" s="58">
        <f>PRRAS!E257</f>
        <v>172840</v>
      </c>
      <c r="E247" s="58">
        <v>0</v>
      </c>
      <c r="F247" s="58">
        <v>0</v>
      </c>
      <c r="G247" s="59">
        <f t="shared" si="6"/>
        <v>125999.232</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166512</v>
      </c>
      <c r="D254" s="58">
        <f>PRRAS!E264</f>
        <v>172840</v>
      </c>
      <c r="E254" s="58">
        <v>0</v>
      </c>
      <c r="F254" s="58">
        <v>0</v>
      </c>
      <c r="G254" s="59">
        <f t="shared" si="6"/>
        <v>129584.576</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166512</v>
      </c>
      <c r="D256" s="58">
        <f>PRRAS!E266</f>
        <v>172840</v>
      </c>
      <c r="E256" s="58">
        <v>0</v>
      </c>
      <c r="F256" s="58">
        <v>0</v>
      </c>
      <c r="G256" s="59">
        <f t="shared" si="6"/>
        <v>130608.96000000001</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2821697</v>
      </c>
      <c r="D282" s="58">
        <f>PRRAS!E292</f>
        <v>3352149</v>
      </c>
      <c r="E282" s="58">
        <v>0</v>
      </c>
      <c r="F282" s="58">
        <v>0</v>
      </c>
      <c r="G282" s="59">
        <f t="shared" si="8"/>
        <v>2676804.5950000002</v>
      </c>
      <c r="H282" s="59">
        <f t="shared" si="9"/>
        <v>0</v>
      </c>
      <c r="I282" s="60">
        <v>0</v>
      </c>
    </row>
    <row r="283" spans="1:9" x14ac:dyDescent="0.2">
      <c r="A283" s="57">
        <v>151</v>
      </c>
      <c r="B283" s="58">
        <f>PRRAS!C293</f>
        <v>282</v>
      </c>
      <c r="C283" s="58">
        <f>PRRAS!D293</f>
        <v>21864</v>
      </c>
      <c r="D283" s="58">
        <f>PRRAS!E293</f>
        <v>136758</v>
      </c>
      <c r="E283" s="58">
        <v>0</v>
      </c>
      <c r="F283" s="58">
        <v>0</v>
      </c>
      <c r="G283" s="59">
        <f t="shared" si="8"/>
        <v>83297.159999999989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67</v>
      </c>
      <c r="D285" s="58">
        <f>PRRAS!E295</f>
        <v>2395</v>
      </c>
      <c r="E285" s="58">
        <v>0</v>
      </c>
      <c r="F285" s="58">
        <v>0</v>
      </c>
      <c r="G285" s="59">
        <f t="shared" si="8"/>
        <v>1379.3879999999999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1509</v>
      </c>
      <c r="E287" s="58">
        <v>0</v>
      </c>
      <c r="F287" s="58">
        <v>0</v>
      </c>
      <c r="G287" s="59">
        <f t="shared" si="8"/>
        <v>863.14799999999991</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19536</v>
      </c>
      <c r="D342" s="58">
        <f>PRRAS!E353</f>
        <v>104508</v>
      </c>
      <c r="E342" s="58">
        <v>0</v>
      </c>
      <c r="F342" s="58">
        <v>0</v>
      </c>
      <c r="G342" s="59">
        <f t="shared" si="10"/>
        <v>77936.232000000004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19536</v>
      </c>
      <c r="D355" s="58">
        <f>PRRAS!E366</f>
        <v>104508</v>
      </c>
      <c r="E355" s="58">
        <v>0</v>
      </c>
      <c r="F355" s="58">
        <v>0</v>
      </c>
      <c r="G355" s="59">
        <f t="shared" si="10"/>
        <v>80907.407999999996</v>
      </c>
      <c r="H355" s="59">
        <f t="shared" si="11"/>
        <v>0</v>
      </c>
      <c r="I355" s="60">
        <v>0</v>
      </c>
    </row>
    <row r="356" spans="1:9" x14ac:dyDescent="0.2">
      <c r="A356" s="57">
        <v>151</v>
      </c>
      <c r="B356" s="58">
        <f>PRRAS!C367</f>
        <v>355</v>
      </c>
      <c r="C356" s="58">
        <f>PRRAS!D367</f>
        <v>0</v>
      </c>
      <c r="D356" s="58">
        <f>PRRAS!E367</f>
        <v>18125</v>
      </c>
      <c r="E356" s="58">
        <v>0</v>
      </c>
      <c r="F356" s="58">
        <v>0</v>
      </c>
      <c r="G356" s="59">
        <f t="shared" si="10"/>
        <v>12868.75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18125</v>
      </c>
      <c r="E358" s="58">
        <v>0</v>
      </c>
      <c r="F358" s="58">
        <v>0</v>
      </c>
      <c r="G358" s="59">
        <f t="shared" si="10"/>
        <v>12941.25</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15192</v>
      </c>
      <c r="D361" s="58">
        <f>PRRAS!E372</f>
        <v>83122</v>
      </c>
      <c r="E361" s="58">
        <v>0</v>
      </c>
      <c r="F361" s="58">
        <v>0</v>
      </c>
      <c r="G361" s="59">
        <f t="shared" si="10"/>
        <v>65316.959999999999</v>
      </c>
      <c r="H361" s="59">
        <f t="shared" si="11"/>
        <v>0</v>
      </c>
      <c r="I361" s="60">
        <v>0</v>
      </c>
    </row>
    <row r="362" spans="1:9" x14ac:dyDescent="0.2">
      <c r="A362" s="57">
        <v>151</v>
      </c>
      <c r="B362" s="58">
        <f>PRRAS!C373</f>
        <v>361</v>
      </c>
      <c r="C362" s="58">
        <f>PRRAS!D373</f>
        <v>0</v>
      </c>
      <c r="D362" s="58">
        <f>PRRAS!E373</f>
        <v>65554</v>
      </c>
      <c r="E362" s="58">
        <v>0</v>
      </c>
      <c r="F362" s="58">
        <v>0</v>
      </c>
      <c r="G362" s="59">
        <f t="shared" si="10"/>
        <v>47329.987999999998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2069</v>
      </c>
      <c r="D367" s="58">
        <f>PRRAS!E378</f>
        <v>0</v>
      </c>
      <c r="E367" s="58">
        <v>0</v>
      </c>
      <c r="F367" s="58">
        <v>0</v>
      </c>
      <c r="G367" s="59">
        <f t="shared" si="10"/>
        <v>757.25400000000002</v>
      </c>
      <c r="H367" s="59">
        <f t="shared" si="11"/>
        <v>0</v>
      </c>
      <c r="I367" s="60">
        <v>0</v>
      </c>
    </row>
    <row r="368" spans="1:9" x14ac:dyDescent="0.2">
      <c r="A368" s="57">
        <v>151</v>
      </c>
      <c r="B368" s="58">
        <f>PRRAS!C379</f>
        <v>367</v>
      </c>
      <c r="C368" s="58">
        <f>PRRAS!D379</f>
        <v>13123</v>
      </c>
      <c r="D368" s="58">
        <f>PRRAS!E379</f>
        <v>17568</v>
      </c>
      <c r="E368" s="58">
        <v>0</v>
      </c>
      <c r="F368" s="58">
        <v>0</v>
      </c>
      <c r="G368" s="59">
        <f t="shared" si="10"/>
        <v>17711.053</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4344</v>
      </c>
      <c r="D375" s="58">
        <f>PRRAS!E386</f>
        <v>3261</v>
      </c>
      <c r="E375" s="58">
        <v>0</v>
      </c>
      <c r="F375" s="58">
        <v>0</v>
      </c>
      <c r="G375" s="59">
        <f t="shared" si="10"/>
        <v>4063.884</v>
      </c>
      <c r="H375" s="59">
        <f t="shared" si="11"/>
        <v>0</v>
      </c>
      <c r="I375" s="60">
        <v>0</v>
      </c>
    </row>
    <row r="376" spans="1:9" x14ac:dyDescent="0.2">
      <c r="A376" s="57">
        <v>151</v>
      </c>
      <c r="B376" s="58">
        <f>PRRAS!C387</f>
        <v>375</v>
      </c>
      <c r="C376" s="58">
        <f>PRRAS!D387</f>
        <v>4344</v>
      </c>
      <c r="D376" s="58">
        <f>PRRAS!E387</f>
        <v>3261</v>
      </c>
      <c r="E376" s="58">
        <v>0</v>
      </c>
      <c r="F376" s="58">
        <v>0</v>
      </c>
      <c r="G376" s="59">
        <f t="shared" si="10"/>
        <v>4074.75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19536</v>
      </c>
      <c r="D400" s="58">
        <f>PRRAS!E411</f>
        <v>104508</v>
      </c>
      <c r="E400" s="58">
        <v>0</v>
      </c>
      <c r="F400" s="58">
        <v>0</v>
      </c>
      <c r="G400" s="59">
        <f t="shared" si="12"/>
        <v>91192.248000000007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2843561</v>
      </c>
      <c r="D404" s="58">
        <f>PRRAS!E415</f>
        <v>3488907</v>
      </c>
      <c r="E404" s="58">
        <v>0</v>
      </c>
      <c r="F404" s="58">
        <v>0</v>
      </c>
      <c r="G404" s="59">
        <f t="shared" si="12"/>
        <v>3958014.1250000005</v>
      </c>
      <c r="H404" s="59">
        <f t="shared" si="13"/>
        <v>0</v>
      </c>
      <c r="I404" s="60">
        <v>0</v>
      </c>
    </row>
    <row r="405" spans="1:9" x14ac:dyDescent="0.2">
      <c r="A405" s="57">
        <v>151</v>
      </c>
      <c r="B405" s="58">
        <f>PRRAS!C416</f>
        <v>404</v>
      </c>
      <c r="C405" s="58">
        <f>PRRAS!D416</f>
        <v>2841233</v>
      </c>
      <c r="D405" s="58">
        <f>PRRAS!E416</f>
        <v>3456657</v>
      </c>
      <c r="E405" s="58">
        <v>0</v>
      </c>
      <c r="F405" s="58">
        <v>0</v>
      </c>
      <c r="G405" s="59">
        <f t="shared" si="12"/>
        <v>3940836.9880000004</v>
      </c>
      <c r="H405" s="59">
        <f t="shared" si="13"/>
        <v>0</v>
      </c>
      <c r="I405" s="60">
        <v>0</v>
      </c>
    </row>
    <row r="406" spans="1:9" x14ac:dyDescent="0.2">
      <c r="A406" s="57">
        <v>151</v>
      </c>
      <c r="B406" s="58">
        <f>PRRAS!C417</f>
        <v>405</v>
      </c>
      <c r="C406" s="58">
        <f>PRRAS!D417</f>
        <v>2328</v>
      </c>
      <c r="D406" s="58">
        <f>PRRAS!E417</f>
        <v>32250</v>
      </c>
      <c r="E406" s="58">
        <v>0</v>
      </c>
      <c r="F406" s="58">
        <v>0</v>
      </c>
      <c r="G406" s="59">
        <f t="shared" si="12"/>
        <v>27065.34</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67</v>
      </c>
      <c r="D408" s="58">
        <f>PRRAS!E419</f>
        <v>2395</v>
      </c>
      <c r="E408" s="58">
        <v>0</v>
      </c>
      <c r="F408" s="58">
        <v>0</v>
      </c>
      <c r="G408" s="59">
        <f t="shared" si="12"/>
        <v>1976.799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1509</v>
      </c>
      <c r="E410" s="58">
        <v>0</v>
      </c>
      <c r="F410" s="58">
        <v>0</v>
      </c>
      <c r="G410" s="59">
        <f t="shared" si="12"/>
        <v>1234.3619999999999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2843561</v>
      </c>
      <c r="D630" s="58">
        <f>PRRAS!E642</f>
        <v>3488907</v>
      </c>
      <c r="E630" s="58">
        <v>0</v>
      </c>
      <c r="F630" s="58">
        <v>0</v>
      </c>
      <c r="G630" s="59">
        <f t="shared" si="18"/>
        <v>6177644.875</v>
      </c>
      <c r="H630" s="59">
        <f t="shared" si="19"/>
        <v>0</v>
      </c>
      <c r="I630" s="60">
        <v>0</v>
      </c>
    </row>
    <row r="631" spans="1:9" x14ac:dyDescent="0.2">
      <c r="A631" s="57">
        <v>151</v>
      </c>
      <c r="B631" s="58">
        <f>PRRAS!C643</f>
        <v>630</v>
      </c>
      <c r="C631" s="58">
        <f>PRRAS!D643</f>
        <v>2841233</v>
      </c>
      <c r="D631" s="58">
        <f>PRRAS!E643</f>
        <v>3456657</v>
      </c>
      <c r="E631" s="58">
        <v>0</v>
      </c>
      <c r="F631" s="58">
        <v>0</v>
      </c>
      <c r="G631" s="59">
        <f t="shared" si="18"/>
        <v>6145364.6100000003</v>
      </c>
      <c r="H631" s="59">
        <f t="shared" si="19"/>
        <v>0</v>
      </c>
      <c r="I631" s="60">
        <v>0</v>
      </c>
    </row>
    <row r="632" spans="1:9" x14ac:dyDescent="0.2">
      <c r="A632" s="57">
        <v>151</v>
      </c>
      <c r="B632" s="58">
        <f>PRRAS!C644</f>
        <v>631</v>
      </c>
      <c r="C632" s="58">
        <f>PRRAS!D644</f>
        <v>2328</v>
      </c>
      <c r="D632" s="58">
        <f>PRRAS!E644</f>
        <v>32250</v>
      </c>
      <c r="E632" s="58">
        <v>0</v>
      </c>
      <c r="F632" s="58">
        <v>0</v>
      </c>
      <c r="G632" s="59">
        <f t="shared" si="18"/>
        <v>42168.468000000001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67</v>
      </c>
      <c r="D634" s="58">
        <f>PRRAS!E646</f>
        <v>2395</v>
      </c>
      <c r="E634" s="58">
        <v>0</v>
      </c>
      <c r="F634" s="58">
        <v>0</v>
      </c>
      <c r="G634" s="59">
        <f t="shared" si="18"/>
        <v>3074.4810000000002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2395</v>
      </c>
      <c r="D636" s="58">
        <f>PRRAS!E648</f>
        <v>34645</v>
      </c>
      <c r="E636" s="58">
        <v>0</v>
      </c>
      <c r="F636" s="58">
        <v>0</v>
      </c>
      <c r="G636" s="59">
        <f t="shared" si="18"/>
        <v>45519.974999999999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192501</v>
      </c>
      <c r="D638" s="58">
        <f>PRRAS!E650</f>
        <v>206321</v>
      </c>
      <c r="E638" s="58">
        <v>0</v>
      </c>
      <c r="F638" s="58">
        <v>0</v>
      </c>
      <c r="G638" s="59">
        <f t="shared" si="18"/>
        <v>385476.09100000001</v>
      </c>
      <c r="H638" s="59">
        <f t="shared" si="19"/>
        <v>0</v>
      </c>
      <c r="I638" s="60">
        <v>0</v>
      </c>
    </row>
    <row r="639" spans="1:9" x14ac:dyDescent="0.2">
      <c r="A639" s="57">
        <v>151</v>
      </c>
      <c r="B639" s="58">
        <f>PRRAS!C652</f>
        <v>638</v>
      </c>
      <c r="C639" s="58">
        <f>PRRAS!D652</f>
        <v>14637</v>
      </c>
      <c r="D639" s="58">
        <f>PRRAS!E652</f>
        <v>20671</v>
      </c>
      <c r="E639" s="58">
        <v>0</v>
      </c>
      <c r="F639" s="58">
        <v>0</v>
      </c>
      <c r="G639" s="59">
        <f t="shared" si="18"/>
        <v>35714.601999999999</v>
      </c>
      <c r="H639" s="59">
        <f t="shared" si="19"/>
        <v>0</v>
      </c>
      <c r="I639" s="60">
        <v>0</v>
      </c>
    </row>
    <row r="640" spans="1:9" x14ac:dyDescent="0.2">
      <c r="A640" s="57">
        <v>151</v>
      </c>
      <c r="B640" s="58">
        <f>PRRAS!C653</f>
        <v>639</v>
      </c>
      <c r="C640" s="58">
        <f>PRRAS!D653</f>
        <v>2874339</v>
      </c>
      <c r="D640" s="58">
        <f>PRRAS!E653</f>
        <v>3506875</v>
      </c>
      <c r="E640" s="58">
        <v>0</v>
      </c>
      <c r="F640" s="58">
        <v>0</v>
      </c>
      <c r="G640" s="59">
        <f t="shared" si="18"/>
        <v>6318488.8710000003</v>
      </c>
      <c r="H640" s="59">
        <f t="shared" si="19"/>
        <v>0</v>
      </c>
      <c r="I640" s="60">
        <v>0</v>
      </c>
    </row>
    <row r="641" spans="1:9" x14ac:dyDescent="0.2">
      <c r="A641" s="57">
        <v>151</v>
      </c>
      <c r="B641" s="58">
        <f>PRRAS!C654</f>
        <v>640</v>
      </c>
      <c r="C641" s="58">
        <f>PRRAS!D654</f>
        <v>2868305</v>
      </c>
      <c r="D641" s="58">
        <f>PRRAS!E654</f>
        <v>3465257</v>
      </c>
      <c r="E641" s="58">
        <v>0</v>
      </c>
      <c r="F641" s="58">
        <v>0</v>
      </c>
      <c r="G641" s="59">
        <f t="shared" si="18"/>
        <v>6271244.1600000001</v>
      </c>
      <c r="H641" s="59">
        <f t="shared" si="19"/>
        <v>0</v>
      </c>
      <c r="I641" s="60">
        <v>0</v>
      </c>
    </row>
    <row r="642" spans="1:9" x14ac:dyDescent="0.2">
      <c r="A642" s="57">
        <v>151</v>
      </c>
      <c r="B642" s="58">
        <f>PRRAS!C655</f>
        <v>641</v>
      </c>
      <c r="C642" s="58">
        <f>PRRAS!D655</f>
        <v>20671</v>
      </c>
      <c r="D642" s="58">
        <f>PRRAS!E655</f>
        <v>62289</v>
      </c>
      <c r="E642" s="58">
        <v>0</v>
      </c>
      <c r="F642" s="58">
        <v>0</v>
      </c>
      <c r="G642" s="59">
        <f t="shared" ref="G642:G705" si="20">(B642/1000)*(C642*1+D642*2)</f>
        <v>93104.608999999997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30</v>
      </c>
      <c r="D644" s="58">
        <f>PRRAS!E657</f>
        <v>31</v>
      </c>
      <c r="E644" s="58">
        <v>0</v>
      </c>
      <c r="F644" s="58">
        <v>0</v>
      </c>
      <c r="G644" s="59">
        <f t="shared" si="20"/>
        <v>59.155999999999999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19</v>
      </c>
      <c r="D646" s="58">
        <f>PRRAS!E659</f>
        <v>19</v>
      </c>
      <c r="E646" s="58">
        <v>0</v>
      </c>
      <c r="F646" s="58">
        <v>0</v>
      </c>
      <c r="G646" s="59">
        <f t="shared" si="20"/>
        <v>36.765000000000001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2264184</v>
      </c>
      <c r="D665" s="58">
        <f>PRRAS!E678</f>
        <v>2598719</v>
      </c>
      <c r="E665" s="58">
        <v>0</v>
      </c>
      <c r="F665" s="58">
        <v>0</v>
      </c>
      <c r="G665" s="59">
        <f t="shared" si="20"/>
        <v>4954517.0080000004</v>
      </c>
      <c r="H665" s="59">
        <f t="shared" si="21"/>
        <v>0</v>
      </c>
      <c r="I665" s="60">
        <v>0</v>
      </c>
    </row>
    <row r="666" spans="1:9" x14ac:dyDescent="0.2">
      <c r="A666" s="57">
        <v>151</v>
      </c>
      <c r="B666" s="58">
        <f>PRRAS!C679</f>
        <v>665</v>
      </c>
      <c r="C666" s="58">
        <f>PRRAS!D679</f>
        <v>139208</v>
      </c>
      <c r="D666" s="58">
        <f>PRRAS!E679</f>
        <v>186885</v>
      </c>
      <c r="E666" s="58">
        <v>0</v>
      </c>
      <c r="F666" s="58">
        <v>0</v>
      </c>
      <c r="G666" s="59">
        <f t="shared" si="20"/>
        <v>341130.37</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78680</v>
      </c>
      <c r="D685" s="58">
        <f>PRRAS!E698</f>
        <v>80172</v>
      </c>
      <c r="E685" s="58">
        <v>0</v>
      </c>
      <c r="F685" s="58">
        <v>0</v>
      </c>
      <c r="G685" s="59">
        <f t="shared" si="20"/>
        <v>163492.41600000003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1844</v>
      </c>
      <c r="D687" s="58">
        <f>PRRAS!E700</f>
        <v>0</v>
      </c>
      <c r="E687" s="58">
        <v>0</v>
      </c>
      <c r="F687" s="58">
        <v>0</v>
      </c>
      <c r="G687" s="59">
        <f t="shared" si="20"/>
        <v>1264.9840000000002</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11813</v>
      </c>
      <c r="D689" s="58">
        <f>PRRAS!E702</f>
        <v>4807</v>
      </c>
      <c r="E689" s="58">
        <v>0</v>
      </c>
      <c r="F689" s="58">
        <v>0</v>
      </c>
      <c r="G689" s="59">
        <f t="shared" si="20"/>
        <v>14741.775999999998</v>
      </c>
      <c r="H689" s="59">
        <f t="shared" si="21"/>
        <v>0</v>
      </c>
      <c r="I689" s="60">
        <v>0</v>
      </c>
    </row>
    <row r="690" spans="1:9" x14ac:dyDescent="0.2">
      <c r="A690" s="57">
        <v>151</v>
      </c>
      <c r="B690" s="58">
        <f>PRRAS!C703</f>
        <v>689</v>
      </c>
      <c r="C690" s="58">
        <f>PRRAS!D703</f>
        <v>106282</v>
      </c>
      <c r="D690" s="58">
        <f>PRRAS!E703</f>
        <v>325000</v>
      </c>
      <c r="E690" s="58">
        <v>0</v>
      </c>
      <c r="F690" s="58">
        <v>0</v>
      </c>
      <c r="G690" s="59">
        <f t="shared" si="20"/>
        <v>521078.29799999995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5085</v>
      </c>
      <c r="D692" s="58">
        <f>PRRAS!E705</f>
        <v>4745</v>
      </c>
      <c r="E692" s="58">
        <v>0</v>
      </c>
      <c r="F692" s="58">
        <v>0</v>
      </c>
      <c r="G692" s="59">
        <f t="shared" si="20"/>
        <v>10071.324999999999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240</v>
      </c>
      <c r="D694" s="58">
        <f>PRRAS!E707</f>
        <v>316</v>
      </c>
      <c r="E694" s="58">
        <v>0</v>
      </c>
      <c r="F694" s="58">
        <v>0</v>
      </c>
      <c r="G694" s="59">
        <f t="shared" si="20"/>
        <v>604.29599999999994</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2754</v>
      </c>
      <c r="D698" s="58">
        <f>PRRAS!E711</f>
        <v>2475</v>
      </c>
      <c r="E698" s="58">
        <v>0</v>
      </c>
      <c r="F698" s="58">
        <v>0</v>
      </c>
      <c r="G698" s="59">
        <f t="shared" si="20"/>
        <v>5369.6879999999992</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166512</v>
      </c>
      <c r="D781" s="58">
        <f>PRRAS!E794</f>
        <v>172840</v>
      </c>
      <c r="E781" s="58">
        <v>0</v>
      </c>
      <c r="F781" s="58">
        <v>0</v>
      </c>
      <c r="G781" s="59">
        <f t="shared" si="24"/>
        <v>399509.76000000001</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2482007</v>
      </c>
      <c r="D977" s="63">
        <f>Bil!E12</f>
        <v>2755663</v>
      </c>
      <c r="E977" s="63">
        <v>0</v>
      </c>
      <c r="F977" s="63">
        <v>0</v>
      </c>
      <c r="G977" s="64">
        <f t="shared" ref="G977:G1040" si="32">B977/1000*C977+B977/500*D977</f>
        <v>7993.3330000000005</v>
      </c>
      <c r="H977" s="64">
        <f t="shared" si="31"/>
        <v>0</v>
      </c>
      <c r="I977" s="65"/>
    </row>
    <row r="978" spans="1:9" x14ac:dyDescent="0.2">
      <c r="A978" s="57">
        <v>152</v>
      </c>
      <c r="B978" s="58">
        <f>Bil!C13</f>
        <v>2</v>
      </c>
      <c r="C978" s="58">
        <f>Bil!D13</f>
        <v>2266112</v>
      </c>
      <c r="D978" s="58">
        <f>Bil!E13</f>
        <v>2483218</v>
      </c>
      <c r="E978" s="58">
        <v>0</v>
      </c>
      <c r="F978" s="58">
        <v>0</v>
      </c>
      <c r="G978" s="59">
        <f t="shared" si="32"/>
        <v>14465.096</v>
      </c>
      <c r="H978" s="59">
        <f t="shared" si="31"/>
        <v>0</v>
      </c>
      <c r="I978" s="60"/>
    </row>
    <row r="979" spans="1:9" x14ac:dyDescent="0.2">
      <c r="A979" s="57">
        <v>152</v>
      </c>
      <c r="B979" s="58">
        <f>Bil!C14</f>
        <v>3</v>
      </c>
      <c r="C979" s="58">
        <f>Bil!D14</f>
        <v>135</v>
      </c>
      <c r="D979" s="58">
        <f>Bil!E14</f>
        <v>135</v>
      </c>
      <c r="E979" s="58">
        <v>0</v>
      </c>
      <c r="F979" s="58">
        <v>0</v>
      </c>
      <c r="G979" s="59">
        <f t="shared" si="32"/>
        <v>1.2150000000000001</v>
      </c>
      <c r="H979" s="59">
        <f t="shared" si="31"/>
        <v>0</v>
      </c>
      <c r="I979" s="60"/>
    </row>
    <row r="980" spans="1:9" x14ac:dyDescent="0.2">
      <c r="A980" s="57">
        <v>152</v>
      </c>
      <c r="B980" s="58">
        <f>Bil!C15</f>
        <v>4</v>
      </c>
      <c r="C980" s="58">
        <f>Bil!D15</f>
        <v>135</v>
      </c>
      <c r="D980" s="58">
        <f>Bil!E15</f>
        <v>135</v>
      </c>
      <c r="E980" s="58">
        <v>0</v>
      </c>
      <c r="F980" s="58">
        <v>0</v>
      </c>
      <c r="G980" s="59">
        <f t="shared" si="32"/>
        <v>1.62</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2265977</v>
      </c>
      <c r="D983" s="58">
        <f>Bil!E18</f>
        <v>2483083</v>
      </c>
      <c r="E983" s="58">
        <v>0</v>
      </c>
      <c r="F983" s="58">
        <v>0</v>
      </c>
      <c r="G983" s="59">
        <f t="shared" si="32"/>
        <v>50625.001000000004</v>
      </c>
      <c r="H983" s="59">
        <f t="shared" si="31"/>
        <v>0</v>
      </c>
      <c r="I983" s="60"/>
    </row>
    <row r="984" spans="1:9" x14ac:dyDescent="0.2">
      <c r="A984" s="57">
        <v>152</v>
      </c>
      <c r="B984" s="58">
        <f>Bil!C19</f>
        <v>8</v>
      </c>
      <c r="C984" s="58">
        <f>Bil!D19</f>
        <v>2049532</v>
      </c>
      <c r="D984" s="58">
        <f>Bil!E19</f>
        <v>2242075</v>
      </c>
      <c r="E984" s="58">
        <v>0</v>
      </c>
      <c r="F984" s="58">
        <v>0</v>
      </c>
      <c r="G984" s="59">
        <f t="shared" si="32"/>
        <v>52269.456000000006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2617057</v>
      </c>
      <c r="D986" s="58">
        <f>Bil!E21</f>
        <v>2840162</v>
      </c>
      <c r="E986" s="58">
        <v>0</v>
      </c>
      <c r="F986" s="58">
        <v>0</v>
      </c>
      <c r="G986" s="59">
        <f t="shared" si="32"/>
        <v>82973.81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567525</v>
      </c>
      <c r="D989" s="58">
        <f>Bil!E24</f>
        <v>598087</v>
      </c>
      <c r="E989" s="58">
        <v>0</v>
      </c>
      <c r="F989" s="58">
        <v>0</v>
      </c>
      <c r="G989" s="59">
        <f t="shared" si="32"/>
        <v>22928.087</v>
      </c>
      <c r="H989" s="59">
        <f t="shared" si="31"/>
        <v>0</v>
      </c>
      <c r="I989" s="60"/>
    </row>
    <row r="990" spans="1:9" x14ac:dyDescent="0.2">
      <c r="A990" s="57">
        <v>152</v>
      </c>
      <c r="B990" s="58">
        <f>Bil!C25</f>
        <v>14</v>
      </c>
      <c r="C990" s="58">
        <f>Bil!D25</f>
        <v>195725</v>
      </c>
      <c r="D990" s="58">
        <f>Bil!E25</f>
        <v>221961</v>
      </c>
      <c r="E990" s="58">
        <v>0</v>
      </c>
      <c r="F990" s="58">
        <v>0</v>
      </c>
      <c r="G990" s="59">
        <f t="shared" si="32"/>
        <v>8955.0580000000009</v>
      </c>
      <c r="H990" s="59">
        <f t="shared" si="31"/>
        <v>0</v>
      </c>
      <c r="I990" s="60"/>
    </row>
    <row r="991" spans="1:9" x14ac:dyDescent="0.2">
      <c r="A991" s="57">
        <v>152</v>
      </c>
      <c r="B991" s="58">
        <f>Bil!C26</f>
        <v>15</v>
      </c>
      <c r="C991" s="58">
        <f>Bil!D26</f>
        <v>412763</v>
      </c>
      <c r="D991" s="58">
        <f>Bil!E26</f>
        <v>465628</v>
      </c>
      <c r="E991" s="58">
        <v>0</v>
      </c>
      <c r="F991" s="58">
        <v>0</v>
      </c>
      <c r="G991" s="59">
        <f t="shared" si="32"/>
        <v>20160.285</v>
      </c>
      <c r="H991" s="59">
        <f t="shared" si="31"/>
        <v>0</v>
      </c>
      <c r="I991" s="60"/>
    </row>
    <row r="992" spans="1:9" x14ac:dyDescent="0.2">
      <c r="A992" s="57">
        <v>152</v>
      </c>
      <c r="B992" s="58">
        <f>Bil!C27</f>
        <v>16</v>
      </c>
      <c r="C992" s="58">
        <f>Bil!D27</f>
        <v>30397</v>
      </c>
      <c r="D992" s="58">
        <f>Bil!E27</f>
        <v>26777</v>
      </c>
      <c r="E992" s="58">
        <v>0</v>
      </c>
      <c r="F992" s="58">
        <v>0</v>
      </c>
      <c r="G992" s="59">
        <f t="shared" si="32"/>
        <v>1343.2160000000001</v>
      </c>
      <c r="H992" s="59">
        <f t="shared" si="31"/>
        <v>0</v>
      </c>
      <c r="I992" s="60"/>
    </row>
    <row r="993" spans="1:9" x14ac:dyDescent="0.2">
      <c r="A993" s="57">
        <v>152</v>
      </c>
      <c r="B993" s="58">
        <f>Bil!C28</f>
        <v>17</v>
      </c>
      <c r="C993" s="58">
        <f>Bil!D28</f>
        <v>4870</v>
      </c>
      <c r="D993" s="58">
        <f>Bil!E28</f>
        <v>4870</v>
      </c>
      <c r="E993" s="58">
        <v>0</v>
      </c>
      <c r="F993" s="58">
        <v>0</v>
      </c>
      <c r="G993" s="59">
        <f t="shared" si="32"/>
        <v>248.37</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1585</v>
      </c>
      <c r="D995" s="58">
        <f>Bil!E30</f>
        <v>1585</v>
      </c>
      <c r="E995" s="58">
        <v>0</v>
      </c>
      <c r="F995" s="58">
        <v>0</v>
      </c>
      <c r="G995" s="59">
        <f t="shared" si="32"/>
        <v>90.344999999999999</v>
      </c>
      <c r="H995" s="59">
        <f t="shared" si="31"/>
        <v>0</v>
      </c>
      <c r="I995" s="60"/>
    </row>
    <row r="996" spans="1:9" x14ac:dyDescent="0.2">
      <c r="A996" s="57">
        <v>152</v>
      </c>
      <c r="B996" s="58">
        <f>Bil!C31</f>
        <v>20</v>
      </c>
      <c r="C996" s="58">
        <f>Bil!D31</f>
        <v>74855</v>
      </c>
      <c r="D996" s="58">
        <f>Bil!E31</f>
        <v>58012</v>
      </c>
      <c r="E996" s="58">
        <v>0</v>
      </c>
      <c r="F996" s="58">
        <v>0</v>
      </c>
      <c r="G996" s="59">
        <f t="shared" si="32"/>
        <v>3817.58</v>
      </c>
      <c r="H996" s="59">
        <f t="shared" si="31"/>
        <v>0</v>
      </c>
      <c r="I996" s="60"/>
    </row>
    <row r="997" spans="1:9" x14ac:dyDescent="0.2">
      <c r="A997" s="57">
        <v>152</v>
      </c>
      <c r="B997" s="58">
        <f>Bil!C32</f>
        <v>21</v>
      </c>
      <c r="C997" s="58">
        <f>Bil!D32</f>
        <v>73747</v>
      </c>
      <c r="D997" s="58">
        <f>Bil!E32</f>
        <v>91315</v>
      </c>
      <c r="E997" s="58">
        <v>0</v>
      </c>
      <c r="F997" s="58">
        <v>0</v>
      </c>
      <c r="G997" s="59">
        <f t="shared" si="32"/>
        <v>5383.9170000000004</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402492</v>
      </c>
      <c r="D999" s="58">
        <f>Bil!E34</f>
        <v>426226</v>
      </c>
      <c r="E999" s="58">
        <v>0</v>
      </c>
      <c r="F999" s="58">
        <v>0</v>
      </c>
      <c r="G999" s="59">
        <f t="shared" si="32"/>
        <v>28863.712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20394</v>
      </c>
      <c r="D1006" s="58">
        <f>Bil!E41</f>
        <v>19047</v>
      </c>
      <c r="E1006" s="58">
        <v>0</v>
      </c>
      <c r="F1006" s="58">
        <v>0</v>
      </c>
      <c r="G1006" s="59">
        <f t="shared" si="32"/>
        <v>1754.6399999999999</v>
      </c>
      <c r="H1006" s="59">
        <f t="shared" si="31"/>
        <v>0</v>
      </c>
      <c r="I1006" s="60"/>
    </row>
    <row r="1007" spans="1:9" x14ac:dyDescent="0.2">
      <c r="A1007" s="57">
        <v>152</v>
      </c>
      <c r="B1007" s="58">
        <f>Bil!C42</f>
        <v>31</v>
      </c>
      <c r="C1007" s="58">
        <f>Bil!D42</f>
        <v>163437</v>
      </c>
      <c r="D1007" s="58">
        <f>Bil!E42</f>
        <v>166698</v>
      </c>
      <c r="E1007" s="58">
        <v>0</v>
      </c>
      <c r="F1007" s="58">
        <v>0</v>
      </c>
      <c r="G1007" s="59">
        <f t="shared" si="32"/>
        <v>15401.823</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143043</v>
      </c>
      <c r="D1011" s="58">
        <f>Bil!E46</f>
        <v>147651</v>
      </c>
      <c r="E1011" s="58">
        <v>0</v>
      </c>
      <c r="F1011" s="58">
        <v>0</v>
      </c>
      <c r="G1011" s="59">
        <f t="shared" si="32"/>
        <v>15342.075000000001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530</v>
      </c>
      <c r="D1013" s="58">
        <f>Bil!E48</f>
        <v>530</v>
      </c>
      <c r="E1013" s="58">
        <v>0</v>
      </c>
      <c r="F1013" s="58">
        <v>0</v>
      </c>
      <c r="G1013" s="59">
        <f t="shared" si="32"/>
        <v>58.83</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530</v>
      </c>
      <c r="D1015" s="58">
        <f>Bil!E50</f>
        <v>530</v>
      </c>
      <c r="E1015" s="58">
        <v>0</v>
      </c>
      <c r="F1015" s="58">
        <v>0</v>
      </c>
      <c r="G1015" s="59">
        <f t="shared" si="32"/>
        <v>62.010000000000005</v>
      </c>
      <c r="H1015" s="59">
        <f t="shared" si="31"/>
        <v>0</v>
      </c>
      <c r="I1015" s="60"/>
    </row>
    <row r="1016" spans="1:9" x14ac:dyDescent="0.2">
      <c r="A1016" s="57">
        <v>152</v>
      </c>
      <c r="B1016" s="58">
        <f>Bil!C51</f>
        <v>40</v>
      </c>
      <c r="C1016" s="58">
        <f>Bil!D51</f>
        <v>326</v>
      </c>
      <c r="D1016" s="58">
        <f>Bil!E51</f>
        <v>0</v>
      </c>
      <c r="E1016" s="58">
        <v>0</v>
      </c>
      <c r="F1016" s="58">
        <v>0</v>
      </c>
      <c r="G1016" s="59">
        <f t="shared" si="32"/>
        <v>13.040000000000001</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1563</v>
      </c>
      <c r="D1018" s="58">
        <f>Bil!E53</f>
        <v>1563</v>
      </c>
      <c r="E1018" s="58">
        <v>0</v>
      </c>
      <c r="F1018" s="58">
        <v>0</v>
      </c>
      <c r="G1018" s="59">
        <f t="shared" si="32"/>
        <v>196.93799999999999</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1237</v>
      </c>
      <c r="D1021" s="58">
        <f>Bil!E56</f>
        <v>1563</v>
      </c>
      <c r="E1021" s="58">
        <v>0</v>
      </c>
      <c r="F1021" s="58">
        <v>0</v>
      </c>
      <c r="G1021" s="59">
        <f t="shared" si="32"/>
        <v>196.33499999999998</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153850</v>
      </c>
      <c r="D1025" s="58">
        <f>Bil!E60</f>
        <v>157206</v>
      </c>
      <c r="E1025" s="58">
        <v>0</v>
      </c>
      <c r="F1025" s="58">
        <v>0</v>
      </c>
      <c r="G1025" s="59">
        <f t="shared" si="32"/>
        <v>22944.838</v>
      </c>
      <c r="H1025" s="59">
        <f t="shared" si="31"/>
        <v>0</v>
      </c>
      <c r="I1025" s="60"/>
    </row>
    <row r="1026" spans="1:9" x14ac:dyDescent="0.2">
      <c r="A1026" s="57">
        <v>152</v>
      </c>
      <c r="B1026" s="58">
        <f>Bil!C61</f>
        <v>50</v>
      </c>
      <c r="C1026" s="58">
        <f>Bil!D61</f>
        <v>153850</v>
      </c>
      <c r="D1026" s="58">
        <f>Bil!E61</f>
        <v>157206</v>
      </c>
      <c r="E1026" s="58">
        <v>0</v>
      </c>
      <c r="F1026" s="58">
        <v>0</v>
      </c>
      <c r="G1026" s="59">
        <f t="shared" si="32"/>
        <v>23413.1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215895</v>
      </c>
      <c r="D1039" s="58">
        <f>Bil!E74</f>
        <v>272445</v>
      </c>
      <c r="E1039" s="58">
        <v>0</v>
      </c>
      <c r="F1039" s="58">
        <v>0</v>
      </c>
      <c r="G1039" s="59">
        <f t="shared" si="32"/>
        <v>47929.455000000002</v>
      </c>
      <c r="H1039" s="59">
        <f t="shared" si="33"/>
        <v>0</v>
      </c>
      <c r="I1039" s="60"/>
    </row>
    <row r="1040" spans="1:9" x14ac:dyDescent="0.2">
      <c r="A1040" s="57">
        <v>152</v>
      </c>
      <c r="B1040" s="58">
        <f>Bil!C75</f>
        <v>64</v>
      </c>
      <c r="C1040" s="58">
        <f>Bil!D75</f>
        <v>20671</v>
      </c>
      <c r="D1040" s="58">
        <f>Bil!E75</f>
        <v>62289</v>
      </c>
      <c r="E1040" s="58">
        <v>0</v>
      </c>
      <c r="F1040" s="58">
        <v>0</v>
      </c>
      <c r="G1040" s="59">
        <f t="shared" si="32"/>
        <v>9295.9359999999997</v>
      </c>
      <c r="H1040" s="59">
        <f t="shared" si="33"/>
        <v>0</v>
      </c>
      <c r="I1040" s="60"/>
    </row>
    <row r="1041" spans="1:9" x14ac:dyDescent="0.2">
      <c r="A1041" s="57">
        <v>152</v>
      </c>
      <c r="B1041" s="58">
        <f>Bil!C76</f>
        <v>65</v>
      </c>
      <c r="C1041" s="58">
        <f>Bil!D76</f>
        <v>20671</v>
      </c>
      <c r="D1041" s="58">
        <f>Bil!E76</f>
        <v>62289</v>
      </c>
      <c r="E1041" s="58">
        <v>0</v>
      </c>
      <c r="F1041" s="58">
        <v>0</v>
      </c>
      <c r="G1041" s="59">
        <f t="shared" ref="G1041:G1104" si="34">B1041/1000*C1041+B1041/500*D1041</f>
        <v>9441.1850000000013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20671</v>
      </c>
      <c r="D1043" s="58">
        <f>Bil!E78</f>
        <v>62289</v>
      </c>
      <c r="E1043" s="58">
        <v>0</v>
      </c>
      <c r="F1043" s="58">
        <v>0</v>
      </c>
      <c r="G1043" s="59">
        <f t="shared" si="34"/>
        <v>9731.6830000000009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2723</v>
      </c>
      <c r="D1049" s="58">
        <f>Bil!E84</f>
        <v>2326</v>
      </c>
      <c r="E1049" s="58">
        <v>0</v>
      </c>
      <c r="F1049" s="58">
        <v>0</v>
      </c>
      <c r="G1049" s="59">
        <f t="shared" si="34"/>
        <v>538.375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2723</v>
      </c>
      <c r="D1056" s="58">
        <f>Bil!E91</f>
        <v>2326</v>
      </c>
      <c r="E1056" s="58">
        <v>0</v>
      </c>
      <c r="F1056" s="58">
        <v>0</v>
      </c>
      <c r="G1056" s="59">
        <f t="shared" si="34"/>
        <v>590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1509</v>
      </c>
      <c r="E1116" s="58">
        <v>0</v>
      </c>
      <c r="F1116" s="58">
        <v>0</v>
      </c>
      <c r="G1116" s="59">
        <f t="shared" si="36"/>
        <v>422.52000000000004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259</v>
      </c>
      <c r="E1119" s="58">
        <v>0</v>
      </c>
      <c r="F1119" s="58">
        <v>0</v>
      </c>
      <c r="G1119" s="59">
        <f t="shared" si="36"/>
        <v>74.073999999999998</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259</v>
      </c>
      <c r="E1125" s="58">
        <v>0</v>
      </c>
      <c r="F1125" s="58">
        <v>0</v>
      </c>
      <c r="G1125" s="59">
        <f t="shared" si="36"/>
        <v>77.182000000000002</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1250</v>
      </c>
      <c r="E1130" s="58">
        <v>0</v>
      </c>
      <c r="F1130" s="58">
        <v>0</v>
      </c>
      <c r="G1130" s="59">
        <f t="shared" si="36"/>
        <v>385</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192501</v>
      </c>
      <c r="D1134" s="58">
        <f>Bil!E169</f>
        <v>206321</v>
      </c>
      <c r="E1134" s="58">
        <v>0</v>
      </c>
      <c r="F1134" s="58">
        <v>0</v>
      </c>
      <c r="G1134" s="59">
        <f t="shared" si="36"/>
        <v>95612.593999999997</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192501</v>
      </c>
      <c r="D1137" s="58">
        <f>Bil!E172</f>
        <v>206321</v>
      </c>
      <c r="E1137" s="58">
        <v>0</v>
      </c>
      <c r="F1137" s="58">
        <v>0</v>
      </c>
      <c r="G1137" s="59">
        <f t="shared" si="36"/>
        <v>97428.023000000016</v>
      </c>
      <c r="H1137" s="59">
        <f t="shared" si="35"/>
        <v>0</v>
      </c>
      <c r="I1137" s="60"/>
    </row>
    <row r="1138" spans="1:9" x14ac:dyDescent="0.2">
      <c r="A1138" s="57">
        <v>152</v>
      </c>
      <c r="B1138" s="58">
        <f>Bil!C173</f>
        <v>162</v>
      </c>
      <c r="C1138" s="58">
        <f>Bil!D173</f>
        <v>2482007</v>
      </c>
      <c r="D1138" s="58">
        <f>Bil!E173</f>
        <v>2755663</v>
      </c>
      <c r="E1138" s="58">
        <v>0</v>
      </c>
      <c r="F1138" s="58">
        <v>0</v>
      </c>
      <c r="G1138" s="59">
        <f t="shared" si="36"/>
        <v>1294919.946</v>
      </c>
      <c r="H1138" s="59">
        <f t="shared" si="35"/>
        <v>0</v>
      </c>
      <c r="I1138" s="60"/>
    </row>
    <row r="1139" spans="1:9" x14ac:dyDescent="0.2">
      <c r="A1139" s="57">
        <v>152</v>
      </c>
      <c r="B1139" s="58">
        <f>Bil!C174</f>
        <v>163</v>
      </c>
      <c r="C1139" s="58">
        <f>Bil!D174</f>
        <v>213500</v>
      </c>
      <c r="D1139" s="58">
        <f>Bil!E174</f>
        <v>236291</v>
      </c>
      <c r="E1139" s="58">
        <v>0</v>
      </c>
      <c r="F1139" s="58">
        <v>0</v>
      </c>
      <c r="G1139" s="59">
        <f t="shared" si="36"/>
        <v>111831.36600000001</v>
      </c>
      <c r="H1139" s="59">
        <f t="shared" si="35"/>
        <v>0</v>
      </c>
      <c r="I1139" s="60"/>
    </row>
    <row r="1140" spans="1:9" x14ac:dyDescent="0.2">
      <c r="A1140" s="57">
        <v>152</v>
      </c>
      <c r="B1140" s="58">
        <f>Bil!C175</f>
        <v>164</v>
      </c>
      <c r="C1140" s="58">
        <f>Bil!D175</f>
        <v>213500</v>
      </c>
      <c r="D1140" s="58">
        <f>Bil!E175</f>
        <v>236291</v>
      </c>
      <c r="E1140" s="58">
        <v>0</v>
      </c>
      <c r="F1140" s="58">
        <v>0</v>
      </c>
      <c r="G1140" s="59">
        <f t="shared" si="36"/>
        <v>112517.448</v>
      </c>
      <c r="H1140" s="59">
        <f t="shared" si="35"/>
        <v>0</v>
      </c>
      <c r="I1140" s="60"/>
    </row>
    <row r="1141" spans="1:9" x14ac:dyDescent="0.2">
      <c r="A1141" s="57">
        <v>152</v>
      </c>
      <c r="B1141" s="58">
        <f>Bil!C176</f>
        <v>165</v>
      </c>
      <c r="C1141" s="58">
        <f>Bil!D176</f>
        <v>180684</v>
      </c>
      <c r="D1141" s="58">
        <f>Bil!E176</f>
        <v>186790</v>
      </c>
      <c r="E1141" s="58">
        <v>0</v>
      </c>
      <c r="F1141" s="58">
        <v>0</v>
      </c>
      <c r="G1141" s="59">
        <f t="shared" si="36"/>
        <v>91453.56</v>
      </c>
      <c r="H1141" s="59">
        <f t="shared" si="35"/>
        <v>0</v>
      </c>
      <c r="I1141" s="60"/>
    </row>
    <row r="1142" spans="1:9" x14ac:dyDescent="0.2">
      <c r="A1142" s="57">
        <v>152</v>
      </c>
      <c r="B1142" s="58">
        <f>Bil!C177</f>
        <v>166</v>
      </c>
      <c r="C1142" s="58">
        <f>Bil!D177</f>
        <v>21737</v>
      </c>
      <c r="D1142" s="58">
        <f>Bil!E177</f>
        <v>40524</v>
      </c>
      <c r="E1142" s="58">
        <v>0</v>
      </c>
      <c r="F1142" s="58">
        <v>0</v>
      </c>
      <c r="G1142" s="59">
        <f t="shared" si="36"/>
        <v>17062.310000000001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11079</v>
      </c>
      <c r="D1150" s="58">
        <f>Bil!E185</f>
        <v>8977</v>
      </c>
      <c r="E1150" s="58">
        <v>0</v>
      </c>
      <c r="F1150" s="58">
        <v>0</v>
      </c>
      <c r="G1150" s="59">
        <f t="shared" si="36"/>
        <v>5051.7419999999993</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2268507</v>
      </c>
      <c r="D1199" s="58">
        <f>Bil!E234</f>
        <v>2519372</v>
      </c>
      <c r="E1199" s="58">
        <v>0</v>
      </c>
      <c r="F1199" s="58">
        <v>0</v>
      </c>
      <c r="G1199" s="59">
        <f t="shared" si="38"/>
        <v>1629516.973</v>
      </c>
      <c r="H1199" s="59">
        <f t="shared" si="37"/>
        <v>0</v>
      </c>
      <c r="I1199" s="60"/>
    </row>
    <row r="1200" spans="1:9" x14ac:dyDescent="0.2">
      <c r="A1200" s="57">
        <v>152</v>
      </c>
      <c r="B1200" s="58">
        <f>Bil!C235</f>
        <v>224</v>
      </c>
      <c r="C1200" s="58">
        <f>Bil!D235</f>
        <v>2266112</v>
      </c>
      <c r="D1200" s="58">
        <f>Bil!E235</f>
        <v>2483218</v>
      </c>
      <c r="E1200" s="58">
        <v>0</v>
      </c>
      <c r="F1200" s="58">
        <v>0</v>
      </c>
      <c r="G1200" s="59">
        <f t="shared" si="38"/>
        <v>1620090.7520000001</v>
      </c>
      <c r="H1200" s="59">
        <f t="shared" si="37"/>
        <v>0</v>
      </c>
      <c r="I1200" s="60"/>
    </row>
    <row r="1201" spans="1:9" x14ac:dyDescent="0.2">
      <c r="A1201" s="57">
        <v>152</v>
      </c>
      <c r="B1201" s="58">
        <f>Bil!C236</f>
        <v>225</v>
      </c>
      <c r="C1201" s="58">
        <f>Bil!D236</f>
        <v>2266112</v>
      </c>
      <c r="D1201" s="58">
        <f>Bil!E236</f>
        <v>2483218</v>
      </c>
      <c r="E1201" s="58">
        <v>0</v>
      </c>
      <c r="F1201" s="58">
        <v>0</v>
      </c>
      <c r="G1201" s="59">
        <f t="shared" si="38"/>
        <v>1627323.3</v>
      </c>
      <c r="H1201" s="59">
        <f t="shared" si="37"/>
        <v>0</v>
      </c>
      <c r="I1201" s="60"/>
    </row>
    <row r="1202" spans="1:9" x14ac:dyDescent="0.2">
      <c r="A1202" s="57">
        <v>152</v>
      </c>
      <c r="B1202" s="58">
        <f>Bil!C237</f>
        <v>226</v>
      </c>
      <c r="C1202" s="58">
        <f>Bil!D237</f>
        <v>2266112</v>
      </c>
      <c r="D1202" s="58">
        <f>Bil!E237</f>
        <v>2483218</v>
      </c>
      <c r="E1202" s="58">
        <v>0</v>
      </c>
      <c r="F1202" s="58">
        <v>0</v>
      </c>
      <c r="G1202" s="59">
        <f t="shared" si="38"/>
        <v>1634555.8480000002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2395</v>
      </c>
      <c r="D1208" s="58">
        <f>Bil!E243</f>
        <v>34645</v>
      </c>
      <c r="E1208" s="58">
        <v>0</v>
      </c>
      <c r="F1208" s="58">
        <v>0</v>
      </c>
      <c r="G1208" s="59">
        <f t="shared" si="38"/>
        <v>16630.920000000002</v>
      </c>
      <c r="H1208" s="59">
        <f t="shared" si="37"/>
        <v>0</v>
      </c>
      <c r="I1208" s="60"/>
    </row>
    <row r="1209" spans="1:9" x14ac:dyDescent="0.2">
      <c r="A1209" s="57">
        <v>152</v>
      </c>
      <c r="B1209" s="58">
        <f>Bil!C244</f>
        <v>233</v>
      </c>
      <c r="C1209" s="58">
        <f>Bil!D244</f>
        <v>2395</v>
      </c>
      <c r="D1209" s="58">
        <f>Bil!E244</f>
        <v>34645</v>
      </c>
      <c r="E1209" s="58">
        <v>0</v>
      </c>
      <c r="F1209" s="58">
        <v>0</v>
      </c>
      <c r="G1209" s="59">
        <f t="shared" si="38"/>
        <v>16702.605000000003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1509</v>
      </c>
      <c r="E1216" s="58">
        <v>0</v>
      </c>
      <c r="F1216" s="58">
        <v>0</v>
      </c>
      <c r="G1216" s="59">
        <f t="shared" si="38"/>
        <v>724.31999999999994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1509</v>
      </c>
      <c r="E1224" s="58">
        <v>0</v>
      </c>
      <c r="F1224" s="58">
        <v>0</v>
      </c>
      <c r="G1224" s="59">
        <f t="shared" si="38"/>
        <v>748.46399999999994</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213500</v>
      </c>
      <c r="D1252" s="58">
        <f>Bil!E288</f>
        <v>236291</v>
      </c>
      <c r="E1252" s="58">
        <v>0</v>
      </c>
      <c r="F1252" s="58">
        <v>0</v>
      </c>
      <c r="G1252" s="59">
        <f t="shared" si="40"/>
        <v>189358.63200000001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2841233</v>
      </c>
      <c r="D1396" s="58">
        <f>RasF!E121</f>
        <v>3456657</v>
      </c>
      <c r="E1396" s="58">
        <v>0</v>
      </c>
      <c r="F1396" s="58">
        <v>0</v>
      </c>
      <c r="G1396" s="59">
        <f t="shared" si="44"/>
        <v>1073000.17</v>
      </c>
      <c r="H1396" s="59">
        <f t="shared" si="43"/>
        <v>0</v>
      </c>
      <c r="I1396" s="60"/>
    </row>
    <row r="1397" spans="1:9" x14ac:dyDescent="0.2">
      <c r="A1397" s="57">
        <v>154</v>
      </c>
      <c r="B1397" s="58">
        <f>RasF!C122</f>
        <v>111</v>
      </c>
      <c r="C1397" s="58">
        <f>RasF!D122</f>
        <v>2743782</v>
      </c>
      <c r="D1397" s="58">
        <f>RasF!E122</f>
        <v>3359738</v>
      </c>
      <c r="E1397" s="58">
        <v>0</v>
      </c>
      <c r="F1397" s="58">
        <v>0</v>
      </c>
      <c r="G1397" s="59">
        <f t="shared" si="44"/>
        <v>1050421.638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2743782</v>
      </c>
      <c r="D1399" s="58">
        <f>RasF!E124</f>
        <v>3359738</v>
      </c>
      <c r="E1399" s="58">
        <v>0</v>
      </c>
      <c r="F1399" s="58">
        <v>0</v>
      </c>
      <c r="G1399" s="59">
        <f t="shared" si="44"/>
        <v>1069348.1540000001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97451</v>
      </c>
      <c r="D1408" s="58">
        <f>RasF!E133</f>
        <v>96919</v>
      </c>
      <c r="E1408" s="58">
        <v>0</v>
      </c>
      <c r="F1408" s="58">
        <v>0</v>
      </c>
      <c r="G1408" s="59">
        <f t="shared" si="44"/>
        <v>35537.258000000002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2841233</v>
      </c>
      <c r="D1423" s="67">
        <f>RasF!E148</f>
        <v>3456657</v>
      </c>
      <c r="E1423" s="67">
        <v>0</v>
      </c>
      <c r="F1423" s="67">
        <v>0</v>
      </c>
      <c r="G1423" s="68">
        <f t="shared" si="44"/>
        <v>1336372.939</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213500</v>
      </c>
      <c r="D1468" s="70"/>
      <c r="E1468" s="70">
        <v>0</v>
      </c>
      <c r="F1468" s="70">
        <v>0</v>
      </c>
      <c r="G1468" s="64">
        <f t="shared" ref="G1468:G1499" si="51">B1468/1000*C1468</f>
        <v>213.5</v>
      </c>
      <c r="H1468" s="64">
        <f t="shared" ref="H1468:H1499" si="52">ABS(C1468-ROUND(C1468,0))</f>
        <v>0</v>
      </c>
      <c r="I1468" s="65"/>
    </row>
    <row r="1469" spans="1:9" x14ac:dyDescent="0.2">
      <c r="A1469" s="73">
        <v>159</v>
      </c>
      <c r="B1469" s="61">
        <f>Obv!C13</f>
        <v>2</v>
      </c>
      <c r="C1469" s="61">
        <f>Obv!D13</f>
        <v>3471786</v>
      </c>
      <c r="D1469" s="61">
        <v>0</v>
      </c>
      <c r="E1469" s="61">
        <v>0</v>
      </c>
      <c r="F1469" s="61">
        <v>0</v>
      </c>
      <c r="G1469" s="59">
        <f t="shared" si="51"/>
        <v>6943.5720000000001</v>
      </c>
      <c r="H1469" s="59">
        <f t="shared" si="52"/>
        <v>0</v>
      </c>
      <c r="I1469" s="60"/>
    </row>
    <row r="1470" spans="1:9" x14ac:dyDescent="0.2">
      <c r="A1470" s="73">
        <v>159</v>
      </c>
      <c r="B1470" s="61">
        <f>Obv!C14</f>
        <v>3</v>
      </c>
      <c r="C1470" s="61">
        <f>Obv!D14</f>
        <v>11807</v>
      </c>
      <c r="D1470" s="61">
        <v>0</v>
      </c>
      <c r="E1470" s="61">
        <v>0</v>
      </c>
      <c r="F1470" s="61">
        <v>0</v>
      </c>
      <c r="G1470" s="59">
        <f t="shared" si="51"/>
        <v>35.420999999999999</v>
      </c>
      <c r="H1470" s="59">
        <f t="shared" si="52"/>
        <v>0</v>
      </c>
      <c r="I1470" s="60"/>
    </row>
    <row r="1471" spans="1:9" x14ac:dyDescent="0.2">
      <c r="A1471" s="73">
        <v>159</v>
      </c>
      <c r="B1471" s="61">
        <f>Obv!C15</f>
        <v>4</v>
      </c>
      <c r="C1471" s="61">
        <f>Obv!D15</f>
        <v>3371566</v>
      </c>
      <c r="D1471" s="61">
        <v>0</v>
      </c>
      <c r="E1471" s="61">
        <v>0</v>
      </c>
      <c r="F1471" s="61">
        <v>0</v>
      </c>
      <c r="G1471" s="59">
        <f t="shared" si="51"/>
        <v>13486.264000000001</v>
      </c>
      <c r="H1471" s="59">
        <f t="shared" si="52"/>
        <v>0</v>
      </c>
      <c r="I1471" s="60"/>
    </row>
    <row r="1472" spans="1:9" x14ac:dyDescent="0.2">
      <c r="A1472" s="73">
        <v>159</v>
      </c>
      <c r="B1472" s="61">
        <f>Obv!C16</f>
        <v>5</v>
      </c>
      <c r="C1472" s="61">
        <f>Obv!D16</f>
        <v>2370332</v>
      </c>
      <c r="D1472" s="61">
        <v>0</v>
      </c>
      <c r="E1472" s="61">
        <v>0</v>
      </c>
      <c r="F1472" s="61">
        <v>0</v>
      </c>
      <c r="G1472" s="59">
        <f t="shared" si="51"/>
        <v>11851.66</v>
      </c>
      <c r="H1472" s="59">
        <f t="shared" si="52"/>
        <v>0</v>
      </c>
      <c r="I1472" s="60"/>
    </row>
    <row r="1473" spans="1:9" x14ac:dyDescent="0.2">
      <c r="A1473" s="73">
        <v>159</v>
      </c>
      <c r="B1473" s="61">
        <f>Obv!C17</f>
        <v>6</v>
      </c>
      <c r="C1473" s="61">
        <f>Obv!D17</f>
        <v>820057</v>
      </c>
      <c r="D1473" s="61">
        <v>0</v>
      </c>
      <c r="E1473" s="61">
        <v>0</v>
      </c>
      <c r="F1473" s="61">
        <v>0</v>
      </c>
      <c r="G1473" s="59">
        <f t="shared" si="51"/>
        <v>4920.3420000000006</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172840</v>
      </c>
      <c r="D1476" s="61">
        <v>0</v>
      </c>
      <c r="E1476" s="61">
        <v>0</v>
      </c>
      <c r="F1476" s="61">
        <v>0</v>
      </c>
      <c r="G1476" s="59">
        <f t="shared" si="51"/>
        <v>1555.56</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8337</v>
      </c>
      <c r="D1478" s="61">
        <v>0</v>
      </c>
      <c r="E1478" s="61">
        <v>0</v>
      </c>
      <c r="F1478" s="61">
        <v>0</v>
      </c>
      <c r="G1478" s="59">
        <f t="shared" si="51"/>
        <v>91.706999999999994</v>
      </c>
      <c r="H1478" s="59">
        <f t="shared" si="52"/>
        <v>0</v>
      </c>
      <c r="I1478" s="60"/>
    </row>
    <row r="1479" spans="1:9" x14ac:dyDescent="0.2">
      <c r="A1479" s="73">
        <v>159</v>
      </c>
      <c r="B1479" s="61">
        <f>Obv!C23</f>
        <v>12</v>
      </c>
      <c r="C1479" s="61">
        <f>Obv!D23</f>
        <v>88413</v>
      </c>
      <c r="D1479" s="61">
        <v>0</v>
      </c>
      <c r="E1479" s="61">
        <v>0</v>
      </c>
      <c r="F1479" s="61">
        <v>0</v>
      </c>
      <c r="G1479" s="59">
        <f t="shared" si="51"/>
        <v>1060.9560000000001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3448995</v>
      </c>
      <c r="D1486" s="61">
        <v>0</v>
      </c>
      <c r="E1486" s="61">
        <v>0</v>
      </c>
      <c r="F1486" s="61">
        <v>0</v>
      </c>
      <c r="G1486" s="59">
        <f t="shared" si="51"/>
        <v>65530.904999999999</v>
      </c>
      <c r="H1486" s="59">
        <f t="shared" si="52"/>
        <v>0</v>
      </c>
      <c r="I1486" s="60"/>
    </row>
    <row r="1487" spans="1:9" x14ac:dyDescent="0.2">
      <c r="A1487" s="73">
        <v>159</v>
      </c>
      <c r="B1487" s="61">
        <f>Obv!C31</f>
        <v>20</v>
      </c>
      <c r="C1487" s="61">
        <f>Obv!D31</f>
        <v>13945</v>
      </c>
      <c r="D1487" s="61">
        <v>0</v>
      </c>
      <c r="E1487" s="61">
        <v>0</v>
      </c>
      <c r="F1487" s="61">
        <v>0</v>
      </c>
      <c r="G1487" s="59">
        <f t="shared" si="51"/>
        <v>278.90000000000003</v>
      </c>
      <c r="H1487" s="59">
        <f t="shared" si="52"/>
        <v>0</v>
      </c>
      <c r="I1487" s="60"/>
    </row>
    <row r="1488" spans="1:9" x14ac:dyDescent="0.2">
      <c r="A1488" s="73">
        <v>159</v>
      </c>
      <c r="B1488" s="61">
        <f>Obv!C32</f>
        <v>21</v>
      </c>
      <c r="C1488" s="61">
        <f>Obv!D32</f>
        <v>3346637</v>
      </c>
      <c r="D1488" s="61">
        <v>0</v>
      </c>
      <c r="E1488" s="61">
        <v>0</v>
      </c>
      <c r="F1488" s="61">
        <v>0</v>
      </c>
      <c r="G1488" s="59">
        <f t="shared" si="51"/>
        <v>70279.377000000008</v>
      </c>
      <c r="H1488" s="59">
        <f t="shared" si="52"/>
        <v>0</v>
      </c>
      <c r="I1488" s="60"/>
    </row>
    <row r="1489" spans="1:9" x14ac:dyDescent="0.2">
      <c r="A1489" s="73">
        <v>159</v>
      </c>
      <c r="B1489" s="61">
        <f>Obv!C33</f>
        <v>22</v>
      </c>
      <c r="C1489" s="61">
        <f>Obv!D33</f>
        <v>2364226</v>
      </c>
      <c r="D1489" s="61">
        <v>0</v>
      </c>
      <c r="E1489" s="61">
        <v>0</v>
      </c>
      <c r="F1489" s="61">
        <v>0</v>
      </c>
      <c r="G1489" s="59">
        <f t="shared" si="51"/>
        <v>52012.971999999994</v>
      </c>
      <c r="H1489" s="59">
        <f t="shared" si="52"/>
        <v>0</v>
      </c>
      <c r="I1489" s="60"/>
    </row>
    <row r="1490" spans="1:9" x14ac:dyDescent="0.2">
      <c r="A1490" s="73">
        <v>159</v>
      </c>
      <c r="B1490" s="61">
        <f>Obv!C34</f>
        <v>23</v>
      </c>
      <c r="C1490" s="61">
        <f>Obv!D34</f>
        <v>801270</v>
      </c>
      <c r="D1490" s="61">
        <v>0</v>
      </c>
      <c r="E1490" s="61">
        <v>0</v>
      </c>
      <c r="F1490" s="61">
        <v>0</v>
      </c>
      <c r="G1490" s="59">
        <f t="shared" si="51"/>
        <v>18429.21</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172840</v>
      </c>
      <c r="D1493" s="61">
        <v>0</v>
      </c>
      <c r="E1493" s="61">
        <v>0</v>
      </c>
      <c r="F1493" s="61">
        <v>0</v>
      </c>
      <c r="G1493" s="59">
        <f t="shared" si="51"/>
        <v>4493.84</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8301</v>
      </c>
      <c r="D1495" s="61">
        <v>0</v>
      </c>
      <c r="E1495" s="61">
        <v>0</v>
      </c>
      <c r="F1495" s="61">
        <v>0</v>
      </c>
      <c r="G1495" s="59">
        <f t="shared" si="51"/>
        <v>232.428</v>
      </c>
      <c r="H1495" s="59">
        <f t="shared" si="52"/>
        <v>0</v>
      </c>
      <c r="I1495" s="60"/>
    </row>
    <row r="1496" spans="1:9" x14ac:dyDescent="0.2">
      <c r="A1496" s="73">
        <v>159</v>
      </c>
      <c r="B1496" s="61">
        <f>Obv!C40</f>
        <v>29</v>
      </c>
      <c r="C1496" s="61">
        <f>Obv!D40</f>
        <v>88413</v>
      </c>
      <c r="D1496" s="61">
        <v>0</v>
      </c>
      <c r="E1496" s="61">
        <v>0</v>
      </c>
      <c r="F1496" s="61">
        <v>0</v>
      </c>
      <c r="G1496" s="59">
        <f t="shared" si="51"/>
        <v>2563.9770000000003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236291</v>
      </c>
      <c r="D1503" s="61">
        <v>0</v>
      </c>
      <c r="E1503" s="61">
        <v>0</v>
      </c>
      <c r="F1503" s="61">
        <v>0</v>
      </c>
      <c r="G1503" s="59">
        <f t="shared" si="53"/>
        <v>8506.4759999999987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236291</v>
      </c>
      <c r="D1557" s="61">
        <v>0</v>
      </c>
      <c r="E1557" s="61">
        <v>0</v>
      </c>
      <c r="F1557" s="61">
        <v>0</v>
      </c>
      <c r="G1557" s="59">
        <f t="shared" si="55"/>
        <v>21266.19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236291</v>
      </c>
      <c r="D1559" s="61">
        <v>0</v>
      </c>
      <c r="E1559" s="61">
        <v>0</v>
      </c>
      <c r="F1559" s="61">
        <v>0</v>
      </c>
      <c r="G1559" s="59">
        <f t="shared" si="55"/>
        <v>21738.772000000001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22" sqref="C22:K2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18</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10629</v>
      </c>
      <c r="C6" s="12"/>
      <c r="D6" s="401" t="s">
        <v>3128</v>
      </c>
      <c r="E6" s="402"/>
      <c r="F6" s="15" t="s">
        <v>237</v>
      </c>
      <c r="G6" s="12"/>
      <c r="H6" s="12"/>
      <c r="I6" s="12"/>
      <c r="J6" s="409">
        <f>SUM(Skriveni!G2:G1561)</f>
        <v>64940621.397999972</v>
      </c>
      <c r="K6" s="409"/>
    </row>
    <row r="7" spans="1:11" ht="3" customHeight="1" x14ac:dyDescent="0.2">
      <c r="A7" s="12"/>
      <c r="B7" s="12"/>
      <c r="C7" s="12"/>
      <c r="D7" s="12"/>
      <c r="E7" s="12"/>
      <c r="F7" s="12"/>
      <c r="G7" s="12"/>
      <c r="H7" s="12"/>
      <c r="I7" s="12"/>
      <c r="J7" s="12"/>
      <c r="K7" s="12"/>
    </row>
    <row r="8" spans="1:11" ht="15" customHeight="1" x14ac:dyDescent="0.2">
      <c r="A8" s="22" t="s">
        <v>3125</v>
      </c>
      <c r="B8" s="27">
        <v>3075079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52232</v>
      </c>
      <c r="C12" s="398" t="s">
        <v>354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4300</v>
      </c>
      <c r="C14" s="378"/>
      <c r="D14" s="378"/>
      <c r="E14" s="378"/>
      <c r="F14" s="378"/>
      <c r="G14" s="379"/>
      <c r="H14" s="12"/>
      <c r="I14" s="12"/>
      <c r="J14" s="22" t="s">
        <v>3764</v>
      </c>
      <c r="K14" s="45">
        <v>83307015666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217</v>
      </c>
      <c r="C22" s="351" t="str">
        <f>IF(B22&gt;0, "Županija: " &amp; LOOKUP(H2,A83:A103,B83:B103) &amp; ", grad/općina: " &amp; LOOKUP(B22,A107:A663,B107:B663),"Šifra grada/općine nije upisana")</f>
        <v>Županija: ISTARSKA, grad/općina: KRŠAN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4294</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4295</v>
      </c>
      <c r="I27" s="355"/>
      <c r="J27" s="13" t="s">
        <v>1447</v>
      </c>
      <c r="K27" s="15" t="s">
        <v>4296</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4299</v>
      </c>
      <c r="C31" s="358" t="s">
        <v>1591</v>
      </c>
      <c r="D31" s="390"/>
      <c r="E31" s="82" t="str">
        <f>IF(Kont!E292&gt;0,Kont!E292,"Nema")</f>
        <v>Nema</v>
      </c>
      <c r="F31" s="12"/>
      <c r="G31" s="13" t="s">
        <v>1449</v>
      </c>
      <c r="H31" s="385" t="s">
        <v>4297</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2843561</v>
      </c>
      <c r="K39" s="114">
        <f>PRRAS!E12</f>
        <v>3488907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2821697</v>
      </c>
      <c r="K40" s="117">
        <f>PRRAS!E159</f>
        <v>3352149</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2395</v>
      </c>
      <c r="K41" s="117">
        <f>PRRAS!E648</f>
        <v>34645</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2266112</v>
      </c>
      <c r="K43" s="114">
        <f>Bil!E13</f>
        <v>2483218</v>
      </c>
    </row>
    <row r="44" spans="1:11" ht="12.95" customHeight="1" x14ac:dyDescent="0.2">
      <c r="A44" s="363"/>
      <c r="B44" s="366" t="str">
        <f>Bil!B74</f>
        <v>Financijska imovina (AOP 064+073+081+112+128+140+157+158)</v>
      </c>
      <c r="C44" s="367"/>
      <c r="D44" s="367"/>
      <c r="E44" s="367"/>
      <c r="F44" s="367"/>
      <c r="G44" s="367"/>
      <c r="H44" s="367"/>
      <c r="I44" s="115">
        <f>Bil!C74</f>
        <v>63</v>
      </c>
      <c r="J44" s="116">
        <f>Bil!D74</f>
        <v>215895</v>
      </c>
      <c r="K44" s="117">
        <f>Bil!E74</f>
        <v>272445</v>
      </c>
    </row>
    <row r="45" spans="1:11" ht="12.95" customHeight="1" x14ac:dyDescent="0.2">
      <c r="A45" s="363"/>
      <c r="B45" s="366" t="str">
        <f>Bil!B174</f>
        <v xml:space="preserve">Obveze (AOP 164+175+176+192+220) </v>
      </c>
      <c r="C45" s="367"/>
      <c r="D45" s="367"/>
      <c r="E45" s="367"/>
      <c r="F45" s="367"/>
      <c r="G45" s="367"/>
      <c r="H45" s="367"/>
      <c r="I45" s="115">
        <f>Bil!C174</f>
        <v>163</v>
      </c>
      <c r="J45" s="116">
        <f>Bil!D174</f>
        <v>213500</v>
      </c>
      <c r="K45" s="117">
        <f>Bil!E174</f>
        <v>236291</v>
      </c>
    </row>
    <row r="46" spans="1:11" ht="12.95" customHeight="1" x14ac:dyDescent="0.2">
      <c r="A46" s="364"/>
      <c r="B46" s="369" t="str">
        <f>Bil!B234</f>
        <v>Vlastiti izvori (224 + 232 - 236 + 240 do 242)</v>
      </c>
      <c r="C46" s="370"/>
      <c r="D46" s="370"/>
      <c r="E46" s="370"/>
      <c r="F46" s="370"/>
      <c r="G46" s="370"/>
      <c r="H46" s="370"/>
      <c r="I46" s="118">
        <f>Bil!C234</f>
        <v>223</v>
      </c>
      <c r="J46" s="119">
        <f>Bil!D234</f>
        <v>2268507</v>
      </c>
      <c r="K46" s="120">
        <f>Bil!E234</f>
        <v>2519372</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2841233</v>
      </c>
      <c r="K50" s="117">
        <f>RasF!E121</f>
        <v>3456657</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2841233</v>
      </c>
      <c r="K51" s="120">
        <f>RasF!E148</f>
        <v>3456657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213500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236291</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236291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798" sqref="E79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10629</v>
      </c>
      <c r="C4" s="429"/>
      <c r="D4" s="429"/>
      <c r="E4" s="430">
        <f>SUM(Skriveni!G2:G976)</f>
        <v>51050931.266999997</v>
      </c>
      <c r="F4" s="431"/>
    </row>
    <row r="5" spans="1:7" s="23" customFormat="1" ht="15" customHeight="1" x14ac:dyDescent="0.2">
      <c r="B5" s="428" t="str">
        <f>"Naziv: "&amp;IF(RefStr!B10&lt;&gt;"",RefStr!B10,"_______________________________________")</f>
        <v>Naziv: OSNOVNA ŠKOLA IVAN GORAN KOVAČIĆ ČEPIĆ</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2843561</v>
      </c>
      <c r="E12" s="147">
        <f>E13+E50+E56+E85+E116+E134+E141+E147</f>
        <v>3488907</v>
      </c>
      <c r="F12" s="148">
        <f>IF(D12&lt;&gt;0,IF(E12/D12&gt;=100,"&gt;&gt;100",E12/D12*100),"-")</f>
        <v>122.69499405850621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2403392</v>
      </c>
      <c r="E56" s="147">
        <f>E57+E60+E65+E68+E71+E74+E77+E80</f>
        <v>2785604</v>
      </c>
      <c r="F56" s="150">
        <f t="shared" si="0"/>
        <v>115.90302372646659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2403392</v>
      </c>
      <c r="E74" s="147">
        <f>SUM(E75:E76)</f>
        <v>2785604</v>
      </c>
      <c r="F74" s="150">
        <f t="shared" si="0"/>
        <v>115.90302372646659</v>
      </c>
    </row>
    <row r="75" spans="1:6" s="8" customFormat="1" x14ac:dyDescent="0.2">
      <c r="A75" s="145" t="s">
        <v>1142</v>
      </c>
      <c r="B75" s="146" t="s">
        <v>3980</v>
      </c>
      <c r="C75" s="345">
        <v>64</v>
      </c>
      <c r="D75" s="149">
        <v>2403392</v>
      </c>
      <c r="E75" s="149">
        <v>2785604</v>
      </c>
      <c r="F75" s="148">
        <f t="shared" si="0"/>
        <v>115.90302372646659</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80524</v>
      </c>
      <c r="E116" s="147">
        <f>E117+E122+E130</f>
        <v>80172</v>
      </c>
      <c r="F116" s="150">
        <f t="shared" si="1"/>
        <v>99.562863245740402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80524</v>
      </c>
      <c r="E122" s="147">
        <f>SUM(E123:E129)</f>
        <v>80172</v>
      </c>
      <c r="F122" s="150">
        <f t="shared" si="1"/>
        <v>99.562863245740402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80524</v>
      </c>
      <c r="E127" s="149">
        <v>80172</v>
      </c>
      <c r="F127" s="148">
        <f t="shared" si="1"/>
        <v>99.562863245740402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6704</v>
      </c>
      <c r="E134" s="147">
        <f>E135+E138</f>
        <v>18794</v>
      </c>
      <c r="F134" s="150">
        <f t="shared" si="1"/>
        <v>280.3400954653938</v>
      </c>
    </row>
    <row r="135" spans="1:6" s="8" customFormat="1" x14ac:dyDescent="0.2">
      <c r="A135" s="145">
        <v>661</v>
      </c>
      <c r="B135" s="146" t="s">
        <v>425</v>
      </c>
      <c r="C135" s="345">
        <v>124</v>
      </c>
      <c r="D135" s="147">
        <f>SUM(D136:D137)</f>
        <v>0</v>
      </c>
      <c r="E135" s="147">
        <f>SUM(E136:E137)</f>
        <v>319</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v>319</v>
      </c>
      <c r="F137" s="148" t="str">
        <f t="shared" si="1"/>
        <v>-</v>
      </c>
    </row>
    <row r="138" spans="1:6" s="8" customFormat="1" x14ac:dyDescent="0.2">
      <c r="A138" s="145">
        <v>663</v>
      </c>
      <c r="B138" s="151" t="s">
        <v>426</v>
      </c>
      <c r="C138" s="345">
        <v>127</v>
      </c>
      <c r="D138" s="147">
        <f>SUM(D139:D140)</f>
        <v>6704</v>
      </c>
      <c r="E138" s="147">
        <f>SUM(E139:E140)</f>
        <v>18475</v>
      </c>
      <c r="F138" s="150">
        <f t="shared" si="1"/>
        <v>275.58174224343674</v>
      </c>
    </row>
    <row r="139" spans="1:6" s="8" customFormat="1" x14ac:dyDescent="0.2">
      <c r="A139" s="145">
        <v>6631</v>
      </c>
      <c r="B139" s="146" t="s">
        <v>1502</v>
      </c>
      <c r="C139" s="345">
        <v>128</v>
      </c>
      <c r="D139" s="149">
        <v>6704</v>
      </c>
      <c r="E139" s="149"/>
      <c r="F139" s="148">
        <f t="shared" si="1"/>
        <v>0</v>
      </c>
    </row>
    <row r="140" spans="1:6" s="8" customFormat="1" x14ac:dyDescent="0.2">
      <c r="A140" s="145">
        <v>6632</v>
      </c>
      <c r="B140" s="151" t="s">
        <v>1503</v>
      </c>
      <c r="C140" s="345">
        <v>129</v>
      </c>
      <c r="D140" s="149"/>
      <c r="E140" s="149">
        <v>18475</v>
      </c>
      <c r="F140" s="148" t="str">
        <f t="shared" si="1"/>
        <v>-</v>
      </c>
    </row>
    <row r="141" spans="1:6" s="8" customFormat="1" x14ac:dyDescent="0.2">
      <c r="A141" s="145">
        <v>67</v>
      </c>
      <c r="B141" s="151" t="s">
        <v>427</v>
      </c>
      <c r="C141" s="345">
        <v>130</v>
      </c>
      <c r="D141" s="147">
        <f>D142+D146</f>
        <v>352941</v>
      </c>
      <c r="E141" s="147">
        <f>E142+E146</f>
        <v>604337</v>
      </c>
      <c r="F141" s="150">
        <f t="shared" si="1"/>
        <v>171.2289022811178</v>
      </c>
    </row>
    <row r="142" spans="1:6" s="8" customFormat="1" ht="24" x14ac:dyDescent="0.2">
      <c r="A142" s="145">
        <v>671</v>
      </c>
      <c r="B142" s="154" t="s">
        <v>1672</v>
      </c>
      <c r="C142" s="345">
        <v>131</v>
      </c>
      <c r="D142" s="147">
        <f>SUM(D143:D145)</f>
        <v>352941</v>
      </c>
      <c r="E142" s="147">
        <f>SUM(E143:E145)</f>
        <v>604337</v>
      </c>
      <c r="F142" s="150">
        <f t="shared" ref="F142:F205" si="2">IF(D142&lt;&gt;0,IF(E142/D142&gt;=100,"&gt;&gt;100",E142/D142*100),"-")</f>
        <v>171.2289022811178</v>
      </c>
    </row>
    <row r="143" spans="1:6" s="8" customFormat="1" x14ac:dyDescent="0.2">
      <c r="A143" s="145">
        <v>6711</v>
      </c>
      <c r="B143" s="146" t="s">
        <v>3582</v>
      </c>
      <c r="C143" s="345">
        <v>132</v>
      </c>
      <c r="D143" s="149">
        <v>352941</v>
      </c>
      <c r="E143" s="149">
        <v>604337</v>
      </c>
      <c r="F143" s="148">
        <f t="shared" si="2"/>
        <v>171.2289022811178</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2821697</v>
      </c>
      <c r="E159" s="147">
        <f>E160+E171+E204+E223+E232+E257+E268</f>
        <v>3352149</v>
      </c>
      <c r="F159" s="150">
        <f t="shared" si="2"/>
        <v>118.79904185318269</v>
      </c>
    </row>
    <row r="160" spans="1:6" s="8" customFormat="1" x14ac:dyDescent="0.2">
      <c r="A160" s="145">
        <v>31</v>
      </c>
      <c r="B160" s="146" t="s">
        <v>431</v>
      </c>
      <c r="C160" s="345">
        <v>149</v>
      </c>
      <c r="D160" s="147">
        <f>D161+D166+D167</f>
        <v>2247193</v>
      </c>
      <c r="E160" s="147">
        <f>E161+E166+E167</f>
        <v>2342444</v>
      </c>
      <c r="F160" s="150">
        <f t="shared" si="2"/>
        <v>104.23866574878082</v>
      </c>
    </row>
    <row r="161" spans="1:6" s="8" customFormat="1" x14ac:dyDescent="0.2">
      <c r="A161" s="145">
        <v>311</v>
      </c>
      <c r="B161" s="146" t="s">
        <v>432</v>
      </c>
      <c r="C161" s="345">
        <v>150</v>
      </c>
      <c r="D161" s="147">
        <f>SUM(D162:D165)</f>
        <v>1818372</v>
      </c>
      <c r="E161" s="147">
        <f>SUM(E162:E165)</f>
        <v>1923087</v>
      </c>
      <c r="F161" s="150">
        <f t="shared" si="2"/>
        <v>105.7587226376121</v>
      </c>
    </row>
    <row r="162" spans="1:6" s="8" customFormat="1" x14ac:dyDescent="0.2">
      <c r="A162" s="145">
        <v>3111</v>
      </c>
      <c r="B162" s="146" t="s">
        <v>385</v>
      </c>
      <c r="C162" s="345">
        <v>151</v>
      </c>
      <c r="D162" s="149">
        <v>1793321</v>
      </c>
      <c r="E162" s="149">
        <v>1894756</v>
      </c>
      <c r="F162" s="148">
        <f t="shared" si="2"/>
        <v>105.65626566576758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3590</v>
      </c>
      <c r="E164" s="149">
        <v>2969</v>
      </c>
      <c r="F164" s="148">
        <f t="shared" si="2"/>
        <v>82.701949860724227</v>
      </c>
    </row>
    <row r="165" spans="1:6" s="8" customFormat="1" x14ac:dyDescent="0.2">
      <c r="A165" s="145">
        <v>3114</v>
      </c>
      <c r="B165" s="146" t="s">
        <v>388</v>
      </c>
      <c r="C165" s="345">
        <v>154</v>
      </c>
      <c r="D165" s="149">
        <v>21461</v>
      </c>
      <c r="E165" s="149">
        <v>25362</v>
      </c>
      <c r="F165" s="148">
        <f t="shared" si="2"/>
        <v>118.17715856670239</v>
      </c>
    </row>
    <row r="166" spans="1:6" s="8" customFormat="1" x14ac:dyDescent="0.2">
      <c r="A166" s="145">
        <v>312</v>
      </c>
      <c r="B166" s="146" t="s">
        <v>1597</v>
      </c>
      <c r="C166" s="345">
        <v>155</v>
      </c>
      <c r="D166" s="149">
        <v>97061</v>
      </c>
      <c r="E166" s="149">
        <v>88966</v>
      </c>
      <c r="F166" s="148">
        <f t="shared" si="2"/>
        <v>91.659883990480211</v>
      </c>
    </row>
    <row r="167" spans="1:6" s="8" customFormat="1" x14ac:dyDescent="0.2">
      <c r="A167" s="145">
        <v>313</v>
      </c>
      <c r="B167" s="146" t="s">
        <v>2853</v>
      </c>
      <c r="C167" s="345">
        <v>156</v>
      </c>
      <c r="D167" s="147">
        <f>SUM(D168:D170)</f>
        <v>331760</v>
      </c>
      <c r="E167" s="147">
        <f>SUM(E168:E170)</f>
        <v>330391</v>
      </c>
      <c r="F167" s="150">
        <f t="shared" si="2"/>
        <v>99.587352302869547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281848</v>
      </c>
      <c r="E169" s="149">
        <v>297736</v>
      </c>
      <c r="F169" s="148">
        <f t="shared" si="2"/>
        <v>105.63708097981892</v>
      </c>
    </row>
    <row r="170" spans="1:6" s="8" customFormat="1" x14ac:dyDescent="0.2">
      <c r="A170" s="145">
        <v>3133</v>
      </c>
      <c r="B170" s="146" t="s">
        <v>264</v>
      </c>
      <c r="C170" s="345">
        <v>159</v>
      </c>
      <c r="D170" s="149">
        <v>49912</v>
      </c>
      <c r="E170" s="149">
        <v>32655</v>
      </c>
      <c r="F170" s="148">
        <f t="shared" si="2"/>
        <v>65.425148260939253</v>
      </c>
    </row>
    <row r="171" spans="1:6" s="8" customFormat="1" x14ac:dyDescent="0.2">
      <c r="A171" s="145">
        <v>32</v>
      </c>
      <c r="B171" s="146" t="s">
        <v>433</v>
      </c>
      <c r="C171" s="345">
        <v>160</v>
      </c>
      <c r="D171" s="147">
        <f>D172+D177+D185+D195+D196</f>
        <v>405732</v>
      </c>
      <c r="E171" s="147">
        <f>E172+E177+E185+E195+E196</f>
        <v>834565</v>
      </c>
      <c r="F171" s="150">
        <f t="shared" si="2"/>
        <v>205.69365985428806</v>
      </c>
    </row>
    <row r="172" spans="1:6" s="8" customFormat="1" x14ac:dyDescent="0.2">
      <c r="A172" s="145">
        <v>321</v>
      </c>
      <c r="B172" s="146" t="s">
        <v>3359</v>
      </c>
      <c r="C172" s="345">
        <v>161</v>
      </c>
      <c r="D172" s="147">
        <f>SUM(D173:D176)</f>
        <v>118782</v>
      </c>
      <c r="E172" s="147">
        <f>SUM(E173:E176)</f>
        <v>332291</v>
      </c>
      <c r="F172" s="150">
        <f t="shared" si="2"/>
        <v>279.74861511003348</v>
      </c>
    </row>
    <row r="173" spans="1:6" s="8" customFormat="1" x14ac:dyDescent="0.2">
      <c r="A173" s="145">
        <v>3211</v>
      </c>
      <c r="B173" s="146" t="s">
        <v>3243</v>
      </c>
      <c r="C173" s="345">
        <v>162</v>
      </c>
      <c r="D173" s="149">
        <v>8000</v>
      </c>
      <c r="E173" s="149">
        <v>6252</v>
      </c>
      <c r="F173" s="148">
        <f t="shared" si="2"/>
        <v>78.149999999999991</v>
      </c>
    </row>
    <row r="174" spans="1:6" s="8" customFormat="1" x14ac:dyDescent="0.2">
      <c r="A174" s="145">
        <v>3212</v>
      </c>
      <c r="B174" s="146" t="s">
        <v>108</v>
      </c>
      <c r="C174" s="345">
        <v>163</v>
      </c>
      <c r="D174" s="149">
        <v>106282</v>
      </c>
      <c r="E174" s="149">
        <v>325000</v>
      </c>
      <c r="F174" s="148">
        <f t="shared" si="2"/>
        <v>305.79025611110063</v>
      </c>
    </row>
    <row r="175" spans="1:6" s="8" customFormat="1" x14ac:dyDescent="0.2">
      <c r="A175" s="145">
        <v>3213</v>
      </c>
      <c r="B175" s="146" t="s">
        <v>2999</v>
      </c>
      <c r="C175" s="345">
        <v>164</v>
      </c>
      <c r="D175" s="149">
        <v>2500</v>
      </c>
      <c r="E175" s="149"/>
      <c r="F175" s="148">
        <f t="shared" si="2"/>
        <v>0</v>
      </c>
    </row>
    <row r="176" spans="1:6" s="8" customFormat="1" x14ac:dyDescent="0.2">
      <c r="A176" s="145">
        <v>3214</v>
      </c>
      <c r="B176" s="146" t="s">
        <v>2998</v>
      </c>
      <c r="C176" s="345">
        <v>165</v>
      </c>
      <c r="D176" s="149">
        <v>2000</v>
      </c>
      <c r="E176" s="149">
        <v>1039</v>
      </c>
      <c r="F176" s="148">
        <f t="shared" si="2"/>
        <v>51.949999999999996</v>
      </c>
    </row>
    <row r="177" spans="1:6" s="8" customFormat="1" x14ac:dyDescent="0.2">
      <c r="A177" s="145">
        <v>322</v>
      </c>
      <c r="B177" s="146" t="s">
        <v>3360</v>
      </c>
      <c r="C177" s="345">
        <v>166</v>
      </c>
      <c r="D177" s="147">
        <f>SUM(D178:D184)</f>
        <v>185881</v>
      </c>
      <c r="E177" s="147">
        <f>SUM(E178:E184)</f>
        <v>179248</v>
      </c>
      <c r="F177" s="150">
        <f t="shared" si="2"/>
        <v>96.431587951431297</v>
      </c>
    </row>
    <row r="178" spans="1:6" s="8" customFormat="1" x14ac:dyDescent="0.2">
      <c r="A178" s="145">
        <v>3221</v>
      </c>
      <c r="B178" s="146" t="s">
        <v>3000</v>
      </c>
      <c r="C178" s="345">
        <v>167</v>
      </c>
      <c r="D178" s="149">
        <v>20130</v>
      </c>
      <c r="E178" s="149">
        <v>15484</v>
      </c>
      <c r="F178" s="148">
        <f t="shared" si="2"/>
        <v>76.920019870839539</v>
      </c>
    </row>
    <row r="179" spans="1:6" s="8" customFormat="1" x14ac:dyDescent="0.2">
      <c r="A179" s="145">
        <v>3222</v>
      </c>
      <c r="B179" s="146" t="s">
        <v>3001</v>
      </c>
      <c r="C179" s="345">
        <v>168</v>
      </c>
      <c r="D179" s="149">
        <v>97451</v>
      </c>
      <c r="E179" s="149">
        <v>96919</v>
      </c>
      <c r="F179" s="148">
        <f t="shared" si="2"/>
        <v>99.454084616884387</v>
      </c>
    </row>
    <row r="180" spans="1:6" s="8" customFormat="1" x14ac:dyDescent="0.2">
      <c r="A180" s="145">
        <v>3223</v>
      </c>
      <c r="B180" s="146" t="s">
        <v>3002</v>
      </c>
      <c r="C180" s="345">
        <v>169</v>
      </c>
      <c r="D180" s="149">
        <v>57874</v>
      </c>
      <c r="E180" s="149">
        <v>51688</v>
      </c>
      <c r="F180" s="148">
        <f t="shared" si="2"/>
        <v>89.311262397622428</v>
      </c>
    </row>
    <row r="181" spans="1:6" s="8" customFormat="1" x14ac:dyDescent="0.2">
      <c r="A181" s="145">
        <v>3224</v>
      </c>
      <c r="B181" s="146" t="s">
        <v>2236</v>
      </c>
      <c r="C181" s="345">
        <v>170</v>
      </c>
      <c r="D181" s="149">
        <v>3724</v>
      </c>
      <c r="E181" s="149">
        <v>3633</v>
      </c>
      <c r="F181" s="148">
        <f t="shared" si="2"/>
        <v>97.556390977443613</v>
      </c>
    </row>
    <row r="182" spans="1:6" s="8" customFormat="1" x14ac:dyDescent="0.2">
      <c r="A182" s="145">
        <v>3225</v>
      </c>
      <c r="B182" s="146" t="s">
        <v>504</v>
      </c>
      <c r="C182" s="345">
        <v>171</v>
      </c>
      <c r="D182" s="149">
        <v>5935</v>
      </c>
      <c r="E182" s="149">
        <v>11524</v>
      </c>
      <c r="F182" s="148">
        <f t="shared" si="2"/>
        <v>194.17017691659646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767</v>
      </c>
      <c r="E184" s="149"/>
      <c r="F184" s="148">
        <f t="shared" si="2"/>
        <v>0</v>
      </c>
    </row>
    <row r="185" spans="1:6" s="8" customFormat="1" x14ac:dyDescent="0.2">
      <c r="A185" s="145">
        <v>323</v>
      </c>
      <c r="B185" s="146" t="s">
        <v>2312</v>
      </c>
      <c r="C185" s="345">
        <v>174</v>
      </c>
      <c r="D185" s="147">
        <f>SUM(D186:D194)</f>
        <v>74069</v>
      </c>
      <c r="E185" s="147">
        <f>SUM(E186:E194)</f>
        <v>300247</v>
      </c>
      <c r="F185" s="150">
        <f t="shared" si="2"/>
        <v>405.36121724338113</v>
      </c>
    </row>
    <row r="186" spans="1:6" s="8" customFormat="1" x14ac:dyDescent="0.2">
      <c r="A186" s="145">
        <v>3231</v>
      </c>
      <c r="B186" s="146" t="s">
        <v>855</v>
      </c>
      <c r="C186" s="345">
        <v>175</v>
      </c>
      <c r="D186" s="149">
        <v>11666</v>
      </c>
      <c r="E186" s="149">
        <v>13428</v>
      </c>
      <c r="F186" s="148">
        <f t="shared" si="2"/>
        <v>115.10372021258357</v>
      </c>
    </row>
    <row r="187" spans="1:6" s="8" customFormat="1" x14ac:dyDescent="0.2">
      <c r="A187" s="145">
        <v>3232</v>
      </c>
      <c r="B187" s="146" t="s">
        <v>3870</v>
      </c>
      <c r="C187" s="345">
        <v>176</v>
      </c>
      <c r="D187" s="149">
        <v>26846</v>
      </c>
      <c r="E187" s="149">
        <v>250332</v>
      </c>
      <c r="F187" s="148">
        <f t="shared" si="2"/>
        <v>932.47411159949343</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16206</v>
      </c>
      <c r="E189" s="149">
        <v>15561</v>
      </c>
      <c r="F189" s="148">
        <f t="shared" si="2"/>
        <v>96.019992595335054</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12178</v>
      </c>
      <c r="E191" s="149">
        <v>10110</v>
      </c>
      <c r="F191" s="148">
        <f t="shared" si="2"/>
        <v>83.018558055509942</v>
      </c>
    </row>
    <row r="192" spans="1:6" s="8" customFormat="1" x14ac:dyDescent="0.2">
      <c r="A192" s="145">
        <v>3237</v>
      </c>
      <c r="B192" s="146" t="s">
        <v>3875</v>
      </c>
      <c r="C192" s="345">
        <v>181</v>
      </c>
      <c r="D192" s="149">
        <v>240</v>
      </c>
      <c r="E192" s="149">
        <v>7816</v>
      </c>
      <c r="F192" s="148">
        <f t="shared" si="2"/>
        <v>3256.666666666667</v>
      </c>
    </row>
    <row r="193" spans="1:6" s="8" customFormat="1" x14ac:dyDescent="0.2">
      <c r="A193" s="145">
        <v>3238</v>
      </c>
      <c r="B193" s="146" t="s">
        <v>702</v>
      </c>
      <c r="C193" s="345">
        <v>182</v>
      </c>
      <c r="D193" s="149">
        <v>3000</v>
      </c>
      <c r="E193" s="149">
        <v>3000</v>
      </c>
      <c r="F193" s="148">
        <f t="shared" si="2"/>
        <v>100</v>
      </c>
    </row>
    <row r="194" spans="1:6" s="8" customFormat="1" x14ac:dyDescent="0.2">
      <c r="A194" s="145">
        <v>3239</v>
      </c>
      <c r="B194" s="146" t="s">
        <v>703</v>
      </c>
      <c r="C194" s="345">
        <v>183</v>
      </c>
      <c r="D194" s="149">
        <v>3933</v>
      </c>
      <c r="E194" s="149"/>
      <c r="F194" s="148">
        <f t="shared" si="2"/>
        <v>0</v>
      </c>
    </row>
    <row r="195" spans="1:6" s="8" customFormat="1" x14ac:dyDescent="0.2">
      <c r="A195" s="145">
        <v>324</v>
      </c>
      <c r="B195" s="146" t="s">
        <v>3584</v>
      </c>
      <c r="C195" s="345">
        <v>184</v>
      </c>
      <c r="D195" s="149">
        <v>7545</v>
      </c>
      <c r="E195" s="149"/>
      <c r="F195" s="148">
        <f t="shared" si="2"/>
        <v>0</v>
      </c>
    </row>
    <row r="196" spans="1:6" s="8" customFormat="1" x14ac:dyDescent="0.2">
      <c r="A196" s="145">
        <v>329</v>
      </c>
      <c r="B196" s="146" t="s">
        <v>434</v>
      </c>
      <c r="C196" s="345">
        <v>185</v>
      </c>
      <c r="D196" s="147">
        <f>SUM(D197:D203)</f>
        <v>19455</v>
      </c>
      <c r="E196" s="147">
        <f>SUM(E197:E203)</f>
        <v>22779</v>
      </c>
      <c r="F196" s="150">
        <f t="shared" si="2"/>
        <v>117.08558211256745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4988</v>
      </c>
      <c r="E198" s="149">
        <v>4142</v>
      </c>
      <c r="F198" s="148">
        <f t="shared" si="2"/>
        <v>83.039294306335208</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700</v>
      </c>
      <c r="E200" s="149">
        <v>700</v>
      </c>
      <c r="F200" s="148">
        <f t="shared" si="2"/>
        <v>100</v>
      </c>
    </row>
    <row r="201" spans="1:6" s="8" customFormat="1" x14ac:dyDescent="0.2">
      <c r="A201" s="145">
        <v>3295</v>
      </c>
      <c r="B201" s="146" t="s">
        <v>3585</v>
      </c>
      <c r="C201" s="345">
        <v>190</v>
      </c>
      <c r="D201" s="149">
        <v>11767</v>
      </c>
      <c r="E201" s="149">
        <v>12334</v>
      </c>
      <c r="F201" s="148">
        <f t="shared" si="2"/>
        <v>104.81856038072577</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2000</v>
      </c>
      <c r="E203" s="149">
        <v>5603</v>
      </c>
      <c r="F203" s="148">
        <f t="shared" si="2"/>
        <v>280.14999999999998</v>
      </c>
    </row>
    <row r="204" spans="1:6" s="8" customFormat="1" x14ac:dyDescent="0.2">
      <c r="A204" s="145">
        <v>34</v>
      </c>
      <c r="B204" s="151" t="s">
        <v>435</v>
      </c>
      <c r="C204" s="345">
        <v>193</v>
      </c>
      <c r="D204" s="147">
        <f>D205+D210+D218</f>
        <v>2260</v>
      </c>
      <c r="E204" s="147">
        <f>E205+E210+E218</f>
        <v>2300</v>
      </c>
      <c r="F204" s="150">
        <f t="shared" si="2"/>
        <v>101.76991150442478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2260</v>
      </c>
      <c r="E218" s="147">
        <f>SUM(E219:E222)</f>
        <v>2300</v>
      </c>
      <c r="F218" s="150">
        <f t="shared" si="3"/>
        <v>101.76991150442478</v>
      </c>
    </row>
    <row r="219" spans="1:6" s="8" customFormat="1" x14ac:dyDescent="0.2">
      <c r="A219" s="145">
        <v>3431</v>
      </c>
      <c r="B219" s="151" t="s">
        <v>3587</v>
      </c>
      <c r="C219" s="345">
        <v>208</v>
      </c>
      <c r="D219" s="149">
        <v>2260</v>
      </c>
      <c r="E219" s="149">
        <v>2300</v>
      </c>
      <c r="F219" s="148">
        <f t="shared" si="3"/>
        <v>101.76991150442478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166512</v>
      </c>
      <c r="E257" s="147">
        <f>E258+E264</f>
        <v>172840</v>
      </c>
      <c r="F257" s="150">
        <f t="shared" si="3"/>
        <v>103.80032670318056</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166512</v>
      </c>
      <c r="E264" s="147">
        <f>SUM(E265:E267)</f>
        <v>172840</v>
      </c>
      <c r="F264" s="150">
        <f t="shared" si="3"/>
        <v>103.80032670318056</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166512</v>
      </c>
      <c r="E266" s="149">
        <v>172840</v>
      </c>
      <c r="F266" s="148">
        <f t="shared" si="3"/>
        <v>103.80032670318056</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2821697</v>
      </c>
      <c r="E292" s="147">
        <f>E159-E290+E291</f>
        <v>3352149</v>
      </c>
      <c r="F292" s="150">
        <f t="shared" si="4"/>
        <v>118.79904185318269</v>
      </c>
    </row>
    <row r="293" spans="1:6" s="8" customFormat="1" x14ac:dyDescent="0.2">
      <c r="A293" s="145" t="s">
        <v>1215</v>
      </c>
      <c r="B293" s="146" t="s">
        <v>3441</v>
      </c>
      <c r="C293" s="345">
        <v>282</v>
      </c>
      <c r="D293" s="147">
        <f>IF(D12&gt;=D292,D12-D292,0)</f>
        <v>21864</v>
      </c>
      <c r="E293" s="147">
        <f>IF(E12&gt;=E292,E12-E292,0)</f>
        <v>136758</v>
      </c>
      <c r="F293" s="150">
        <f t="shared" si="4"/>
        <v>625.4939626783754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67</v>
      </c>
      <c r="E295" s="149">
        <v>2395</v>
      </c>
      <c r="F295" s="148">
        <f t="shared" si="4"/>
        <v>3574.6268656716416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v>1509</v>
      </c>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19536</v>
      </c>
      <c r="E353" s="147">
        <f>E354+E366+E399+E403+E405</f>
        <v>104508</v>
      </c>
      <c r="F353" s="150">
        <f t="shared" si="5"/>
        <v>534.95085995085992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19536</v>
      </c>
      <c r="E366" s="147">
        <f>E367+E372+E381+E386+E391+E394</f>
        <v>104508</v>
      </c>
      <c r="F366" s="150">
        <f t="shared" si="6"/>
        <v>534.95085995085992</v>
      </c>
    </row>
    <row r="367" spans="1:6" s="8" customFormat="1" x14ac:dyDescent="0.2">
      <c r="A367" s="145">
        <v>421</v>
      </c>
      <c r="B367" s="146" t="s">
        <v>1980</v>
      </c>
      <c r="C367" s="345">
        <v>355</v>
      </c>
      <c r="D367" s="147">
        <f>SUM(D368:D371)</f>
        <v>0</v>
      </c>
      <c r="E367" s="147">
        <f>SUM(E368:E371)</f>
        <v>18125</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v>18125</v>
      </c>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15192</v>
      </c>
      <c r="E372" s="147">
        <f>SUM(E373:E380)</f>
        <v>83122</v>
      </c>
      <c r="F372" s="150">
        <f t="shared" si="6"/>
        <v>547.14323328067405</v>
      </c>
    </row>
    <row r="373" spans="1:6" s="8" customFormat="1" x14ac:dyDescent="0.2">
      <c r="A373" s="145">
        <v>4221</v>
      </c>
      <c r="B373" s="146" t="s">
        <v>3941</v>
      </c>
      <c r="C373" s="345">
        <v>361</v>
      </c>
      <c r="D373" s="149"/>
      <c r="E373" s="149">
        <v>65554</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2069</v>
      </c>
      <c r="E378" s="149"/>
      <c r="F378" s="148">
        <f t="shared" si="6"/>
        <v>0</v>
      </c>
    </row>
    <row r="379" spans="1:6" s="8" customFormat="1" x14ac:dyDescent="0.2">
      <c r="A379" s="145">
        <v>4227</v>
      </c>
      <c r="B379" s="151" t="s">
        <v>3947</v>
      </c>
      <c r="C379" s="345">
        <v>367</v>
      </c>
      <c r="D379" s="149">
        <v>13123</v>
      </c>
      <c r="E379" s="149">
        <v>17568</v>
      </c>
      <c r="F379" s="148">
        <f t="shared" si="6"/>
        <v>133.87182808808961</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4344</v>
      </c>
      <c r="E386" s="147">
        <f>SUM(E387:E390)</f>
        <v>3261</v>
      </c>
      <c r="F386" s="150">
        <f t="shared" si="6"/>
        <v>75.069060773480672</v>
      </c>
    </row>
    <row r="387" spans="1:6" s="8" customFormat="1" x14ac:dyDescent="0.2">
      <c r="A387" s="145">
        <v>4241</v>
      </c>
      <c r="B387" s="146" t="s">
        <v>2886</v>
      </c>
      <c r="C387" s="345">
        <v>375</v>
      </c>
      <c r="D387" s="149">
        <v>4344</v>
      </c>
      <c r="E387" s="149">
        <v>3261</v>
      </c>
      <c r="F387" s="148">
        <f t="shared" si="6"/>
        <v>75.069060773480672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19536</v>
      </c>
      <c r="E411" s="147">
        <f>IF(E353&gt;=E301, E353-E301, 0)</f>
        <v>104508</v>
      </c>
      <c r="F411" s="150">
        <f t="shared" si="6"/>
        <v>534.95085995085992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2843561</v>
      </c>
      <c r="E415" s="147">
        <f>E12+E301</f>
        <v>3488907</v>
      </c>
      <c r="F415" s="150">
        <f t="shared" si="6"/>
        <v>122.69499405850621</v>
      </c>
    </row>
    <row r="416" spans="1:6" s="8" customFormat="1" x14ac:dyDescent="0.2">
      <c r="A416" s="145" t="s">
        <v>1215</v>
      </c>
      <c r="B416" s="146" t="s">
        <v>1993</v>
      </c>
      <c r="C416" s="345">
        <v>404</v>
      </c>
      <c r="D416" s="147">
        <f>D292+D353</f>
        <v>2841233</v>
      </c>
      <c r="E416" s="147">
        <f>E292+E353</f>
        <v>3456657</v>
      </c>
      <c r="F416" s="150">
        <f t="shared" si="6"/>
        <v>121.66045516154431</v>
      </c>
    </row>
    <row r="417" spans="1:6" s="8" customFormat="1" x14ac:dyDescent="0.2">
      <c r="A417" s="145" t="s">
        <v>1215</v>
      </c>
      <c r="B417" s="146" t="s">
        <v>1994</v>
      </c>
      <c r="C417" s="345">
        <v>405</v>
      </c>
      <c r="D417" s="147">
        <f>IF(D415&gt;=D416,D415-D416,0)</f>
        <v>2328</v>
      </c>
      <c r="E417" s="147">
        <f>IF(E415&gt;=E416,E415-E416,0)</f>
        <v>32250</v>
      </c>
      <c r="F417" s="150">
        <f t="shared" si="6"/>
        <v>1385.3092783505153</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67</v>
      </c>
      <c r="E419" s="147">
        <f>IF(E295-E296+E412-E413&gt;=0,E295-E296+E412-E413,0)</f>
        <v>2395</v>
      </c>
      <c r="F419" s="150">
        <f t="shared" si="6"/>
        <v>3574.6268656716416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1509</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2843561</v>
      </c>
      <c r="E642" s="147">
        <f>E415+E423</f>
        <v>3488907</v>
      </c>
      <c r="F642" s="148">
        <f t="shared" si="10"/>
        <v>122.69499405850621</v>
      </c>
    </row>
    <row r="643" spans="1:6" s="8" customFormat="1" x14ac:dyDescent="0.2">
      <c r="A643" s="145" t="s">
        <v>1215</v>
      </c>
      <c r="B643" s="146" t="s">
        <v>1246</v>
      </c>
      <c r="C643" s="345">
        <v>630</v>
      </c>
      <c r="D643" s="147">
        <f>D416+D531</f>
        <v>2841233</v>
      </c>
      <c r="E643" s="147">
        <f>E416+E531</f>
        <v>3456657</v>
      </c>
      <c r="F643" s="148">
        <f t="shared" si="10"/>
        <v>121.66045516154431</v>
      </c>
    </row>
    <row r="644" spans="1:6" s="8" customFormat="1" x14ac:dyDescent="0.2">
      <c r="A644" s="145" t="s">
        <v>1215</v>
      </c>
      <c r="B644" s="146" t="s">
        <v>1247</v>
      </c>
      <c r="C644" s="345">
        <v>631</v>
      </c>
      <c r="D644" s="147">
        <f>IF(D642&gt;=D643,D642-D643,0)</f>
        <v>2328</v>
      </c>
      <c r="E644" s="147">
        <f>IF(E642&gt;=E643,E642-E643,0)</f>
        <v>32250</v>
      </c>
      <c r="F644" s="148">
        <f t="shared" si="10"/>
        <v>1385.3092783505153</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67</v>
      </c>
      <c r="E646" s="147">
        <f>IF(E419-E420+E640-E641&gt;=0,E419-E420+E640-E641,0)</f>
        <v>2395</v>
      </c>
      <c r="F646" s="148">
        <f t="shared" si="10"/>
        <v>3574.6268656716416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2395</v>
      </c>
      <c r="E648" s="147">
        <f>IF(E644+E646-E645-E647&gt;=0,E644+E646-E645-E647,0)</f>
        <v>34645</v>
      </c>
      <c r="F648" s="148">
        <f t="shared" si="10"/>
        <v>1446.5553235908142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192501</v>
      </c>
      <c r="E650" s="158">
        <v>206321</v>
      </c>
      <c r="F650" s="159">
        <f t="shared" si="10"/>
        <v>107.17918348476113</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14637</v>
      </c>
      <c r="E652" s="149">
        <v>20671</v>
      </c>
      <c r="F652" s="148">
        <f t="shared" ref="F652:F677" si="11">IF(D652&lt;&gt;0,IF(E652/D652&gt;=100,"&gt;&gt;100",E652/D652*100),"-")</f>
        <v>141.22429459588716</v>
      </c>
    </row>
    <row r="653" spans="1:6" s="8" customFormat="1" x14ac:dyDescent="0.2">
      <c r="A653" s="145" t="s">
        <v>1208</v>
      </c>
      <c r="B653" s="146" t="s">
        <v>2750</v>
      </c>
      <c r="C653" s="345">
        <v>639</v>
      </c>
      <c r="D653" s="149">
        <v>2874339</v>
      </c>
      <c r="E653" s="149">
        <v>3506875</v>
      </c>
      <c r="F653" s="148">
        <f t="shared" si="11"/>
        <v>122.00631171201448</v>
      </c>
    </row>
    <row r="654" spans="1:6" s="8" customFormat="1" x14ac:dyDescent="0.2">
      <c r="A654" s="145" t="s">
        <v>1209</v>
      </c>
      <c r="B654" s="146" t="s">
        <v>3586</v>
      </c>
      <c r="C654" s="345">
        <v>640</v>
      </c>
      <c r="D654" s="149">
        <v>2868305</v>
      </c>
      <c r="E654" s="149">
        <v>3465257</v>
      </c>
      <c r="F654" s="148">
        <f t="shared" si="11"/>
        <v>120.81201266950342</v>
      </c>
    </row>
    <row r="655" spans="1:6" s="8" customFormat="1" x14ac:dyDescent="0.2">
      <c r="A655" s="145">
        <v>11</v>
      </c>
      <c r="B655" s="146" t="s">
        <v>181</v>
      </c>
      <c r="C655" s="345">
        <v>641</v>
      </c>
      <c r="D655" s="147">
        <f>+D652+D653-D654</f>
        <v>20671</v>
      </c>
      <c r="E655" s="147">
        <f>+E652+E653-E654</f>
        <v>62289</v>
      </c>
      <c r="F655" s="150">
        <f t="shared" si="11"/>
        <v>301.33520390885786</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30</v>
      </c>
      <c r="E657" s="149">
        <v>31</v>
      </c>
      <c r="F657" s="148">
        <f t="shared" si="11"/>
        <v>103.33333333333334</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19</v>
      </c>
      <c r="E659" s="149">
        <v>19</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2264184</v>
      </c>
      <c r="E678" s="149">
        <v>2598719</v>
      </c>
      <c r="F678" s="148"/>
    </row>
    <row r="679" spans="1:6" s="8" customFormat="1" x14ac:dyDescent="0.2">
      <c r="A679" s="152">
        <v>63613</v>
      </c>
      <c r="B679" s="163" t="s">
        <v>4078</v>
      </c>
      <c r="C679" s="345">
        <v>665</v>
      </c>
      <c r="D679" s="149">
        <v>139208</v>
      </c>
      <c r="E679" s="149">
        <v>186885</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78680</v>
      </c>
      <c r="E698" s="149">
        <v>80172</v>
      </c>
      <c r="F698" s="148">
        <f t="shared" si="12"/>
        <v>101.89628876461616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1844</v>
      </c>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11813</v>
      </c>
      <c r="E702" s="149">
        <v>4807</v>
      </c>
      <c r="F702" s="148">
        <f>IF(D702&lt;&gt;0,IF(E702/D702&gt;=100,"&gt;&gt;100",E702/D702*100),"-")</f>
        <v>40.692457462118</v>
      </c>
    </row>
    <row r="703" spans="1:6" s="8" customFormat="1" x14ac:dyDescent="0.2">
      <c r="A703" s="145">
        <v>32121</v>
      </c>
      <c r="B703" s="146" t="s">
        <v>3797</v>
      </c>
      <c r="C703" s="345">
        <v>689</v>
      </c>
      <c r="D703" s="149">
        <v>106282</v>
      </c>
      <c r="E703" s="149">
        <v>325000</v>
      </c>
      <c r="F703" s="148">
        <f>IF(D703&lt;&gt;0,IF(E703/D703&gt;=100,"&gt;&gt;100",E703/D703*100),"-")</f>
        <v>305.79025611110063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5085</v>
      </c>
      <c r="E705" s="149">
        <v>4745</v>
      </c>
      <c r="F705" s="148">
        <f>IF(D705&lt;&gt;0,IF(E705/D705&gt;=100,"&gt;&gt;100",E705/D705*100),"-")</f>
        <v>93.313667649950844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240</v>
      </c>
      <c r="E707" s="149">
        <v>316</v>
      </c>
      <c r="F707" s="148">
        <f>IF(D707&lt;&gt;0,IF(E707/D707&gt;=100,"&gt;&gt;100",E707/D707*100),"-")</f>
        <v>131.66666666666666</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2754</v>
      </c>
      <c r="E711" s="149">
        <v>2475</v>
      </c>
      <c r="F711" s="148">
        <f t="shared" si="13"/>
        <v>89.869281045751634</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166512</v>
      </c>
      <c r="E794" s="149">
        <v>172840</v>
      </c>
      <c r="F794" s="148">
        <f t="shared" si="14"/>
        <v>103.80032670318056</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LORENA BILIĆ</v>
      </c>
      <c r="D995" s="293"/>
      <c r="E995" s="293"/>
    </row>
    <row r="996" spans="1:5" ht="15" customHeight="1" x14ac:dyDescent="0.2">
      <c r="A996" s="291" t="str">
        <f>IF(RefStr!H27="","Telefon za kontakt: _________________","Telefon za kontakt: " &amp; RefStr!H27)</f>
        <v>Telefon za kontakt: 052 867 723</v>
      </c>
      <c r="C996" s="292"/>
    </row>
    <row r="997" spans="1:5" ht="15" customHeight="1" x14ac:dyDescent="0.2">
      <c r="A997" s="291" t="str">
        <f>IF(RefStr!H33="","Odgovorna osoba: _____________________________","Odgovorna osoba: " &amp; RefStr!H33)</f>
        <v>Odgovorna osoba: MIRELA VIDAK, dipl.uč.</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6" activePane="bottomLeft" state="frozen"/>
      <selection pane="bottomLeft" activeCell="E295" sqref="E29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10629</v>
      </c>
      <c r="C4" s="429"/>
      <c r="D4" s="429"/>
      <c r="E4" s="430">
        <f>SUM(Skriveni!G977:G1286)</f>
        <v>9019517.943</v>
      </c>
      <c r="F4" s="431"/>
    </row>
    <row r="5" spans="1:6" ht="15" customHeight="1" x14ac:dyDescent="0.2">
      <c r="B5" s="428" t="str">
        <f>"Naziv: "&amp;IF(RefStr!B10&lt;&gt;"",RefStr!B10,"_______________________________________")</f>
        <v>Naziv: OSNOVNA ŠKOLA IVAN GORAN KOVAČIĆ ČEPIĆ</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2482007</v>
      </c>
      <c r="E12" s="96">
        <f>E13+E74</f>
        <v>2755663</v>
      </c>
      <c r="F12" s="123">
        <f t="shared" ref="F12:F75" si="0">IF(D12&gt;0,IF(E12/D12&gt;=100,"&gt;&gt;100",E12/D12*100),"-")</f>
        <v>111.02559340082441</v>
      </c>
    </row>
    <row r="13" spans="1:6" s="3" customFormat="1" x14ac:dyDescent="0.2">
      <c r="A13" s="132">
        <v>0</v>
      </c>
      <c r="B13" s="314" t="s">
        <v>521</v>
      </c>
      <c r="C13" s="303">
        <v>2</v>
      </c>
      <c r="D13" s="97">
        <f>D14+D18+D57+D58+D62+D69</f>
        <v>2266112</v>
      </c>
      <c r="E13" s="97">
        <f>E14+E18+E57+E58+E62+E69</f>
        <v>2483218</v>
      </c>
      <c r="F13" s="124">
        <f t="shared" si="0"/>
        <v>109.58055029936737</v>
      </c>
    </row>
    <row r="14" spans="1:6" s="3" customFormat="1" x14ac:dyDescent="0.2">
      <c r="A14" s="132" t="s">
        <v>1564</v>
      </c>
      <c r="B14" s="314" t="s">
        <v>3259</v>
      </c>
      <c r="C14" s="303">
        <v>3</v>
      </c>
      <c r="D14" s="97">
        <f>D15+D16-D17</f>
        <v>135</v>
      </c>
      <c r="E14" s="97">
        <f>E15+E16-E17</f>
        <v>135</v>
      </c>
      <c r="F14" s="124">
        <f t="shared" si="0"/>
        <v>100</v>
      </c>
    </row>
    <row r="15" spans="1:6" s="3" customFormat="1" x14ac:dyDescent="0.2">
      <c r="A15" s="132" t="s">
        <v>3260</v>
      </c>
      <c r="B15" s="314" t="s">
        <v>3261</v>
      </c>
      <c r="C15" s="303">
        <v>4</v>
      </c>
      <c r="D15" s="94">
        <v>135</v>
      </c>
      <c r="E15" s="94">
        <v>135</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2265977</v>
      </c>
      <c r="E18" s="97">
        <f>E19+E25+E35+E41+E47+E51</f>
        <v>2483083</v>
      </c>
      <c r="F18" s="124">
        <f t="shared" si="0"/>
        <v>109.58112107934016</v>
      </c>
    </row>
    <row r="19" spans="1:6" s="3" customFormat="1" x14ac:dyDescent="0.2">
      <c r="A19" s="315" t="s">
        <v>362</v>
      </c>
      <c r="B19" s="314" t="s">
        <v>3928</v>
      </c>
      <c r="C19" s="303">
        <v>8</v>
      </c>
      <c r="D19" s="97">
        <f>SUM(D20:D23)-D24</f>
        <v>2049532</v>
      </c>
      <c r="E19" s="97">
        <f>SUM(E20:E23)-E24</f>
        <v>2242075</v>
      </c>
      <c r="F19" s="124">
        <f t="shared" si="0"/>
        <v>109.39448615586387</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2617057</v>
      </c>
      <c r="E21" s="94">
        <v>2840162</v>
      </c>
      <c r="F21" s="125">
        <f t="shared" si="0"/>
        <v>108.525034036324</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567525</v>
      </c>
      <c r="E24" s="94">
        <v>598087</v>
      </c>
      <c r="F24" s="125">
        <f t="shared" si="0"/>
        <v>105.38513721862472</v>
      </c>
    </row>
    <row r="25" spans="1:6" s="3" customFormat="1" x14ac:dyDescent="0.2">
      <c r="A25" s="315" t="s">
        <v>1156</v>
      </c>
      <c r="B25" s="314" t="s">
        <v>1261</v>
      </c>
      <c r="C25" s="303">
        <v>14</v>
      </c>
      <c r="D25" s="97">
        <f>SUM(D26:D33)-D34</f>
        <v>195725</v>
      </c>
      <c r="E25" s="97">
        <f>SUM(E26:E33)-E34</f>
        <v>221961</v>
      </c>
      <c r="F25" s="124">
        <f t="shared" si="0"/>
        <v>113.40452165027462</v>
      </c>
    </row>
    <row r="26" spans="1:6" s="3" customFormat="1" x14ac:dyDescent="0.2">
      <c r="A26" s="132" t="s">
        <v>1157</v>
      </c>
      <c r="B26" s="314" t="s">
        <v>3941</v>
      </c>
      <c r="C26" s="303">
        <v>15</v>
      </c>
      <c r="D26" s="94">
        <v>412763</v>
      </c>
      <c r="E26" s="94">
        <v>465628</v>
      </c>
      <c r="F26" s="125">
        <f t="shared" si="0"/>
        <v>112.80759176573483</v>
      </c>
    </row>
    <row r="27" spans="1:6" s="3" customFormat="1" x14ac:dyDescent="0.2">
      <c r="A27" s="132" t="s">
        <v>1158</v>
      </c>
      <c r="B27" s="314" t="s">
        <v>3965</v>
      </c>
      <c r="C27" s="303">
        <v>16</v>
      </c>
      <c r="D27" s="94">
        <v>30397</v>
      </c>
      <c r="E27" s="94">
        <v>26777</v>
      </c>
      <c r="F27" s="125">
        <f t="shared" si="0"/>
        <v>88.090930025989408</v>
      </c>
    </row>
    <row r="28" spans="1:6" s="3" customFormat="1" x14ac:dyDescent="0.2">
      <c r="A28" s="132" t="s">
        <v>1159</v>
      </c>
      <c r="B28" s="314" t="s">
        <v>3943</v>
      </c>
      <c r="C28" s="303">
        <v>17</v>
      </c>
      <c r="D28" s="94">
        <v>4870</v>
      </c>
      <c r="E28" s="94">
        <v>4870</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1585</v>
      </c>
      <c r="E30" s="94">
        <v>1585</v>
      </c>
      <c r="F30" s="125">
        <f t="shared" si="0"/>
        <v>100</v>
      </c>
    </row>
    <row r="31" spans="1:6" s="3" customFormat="1" x14ac:dyDescent="0.2">
      <c r="A31" s="272" t="s">
        <v>2451</v>
      </c>
      <c r="B31" s="314" t="s">
        <v>3946</v>
      </c>
      <c r="C31" s="303">
        <v>20</v>
      </c>
      <c r="D31" s="94">
        <v>74855</v>
      </c>
      <c r="E31" s="94">
        <v>58012</v>
      </c>
      <c r="F31" s="125">
        <f t="shared" si="0"/>
        <v>77.499165052434705</v>
      </c>
    </row>
    <row r="32" spans="1:6" s="3" customFormat="1" x14ac:dyDescent="0.2">
      <c r="A32" s="272" t="s">
        <v>2452</v>
      </c>
      <c r="B32" s="314" t="s">
        <v>3947</v>
      </c>
      <c r="C32" s="303">
        <v>21</v>
      </c>
      <c r="D32" s="94">
        <v>73747</v>
      </c>
      <c r="E32" s="94">
        <v>91315</v>
      </c>
      <c r="F32" s="125">
        <f t="shared" si="0"/>
        <v>123.82198597909067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402492</v>
      </c>
      <c r="E34" s="94">
        <v>426226</v>
      </c>
      <c r="F34" s="125">
        <f t="shared" si="0"/>
        <v>105.89676316547907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20394</v>
      </c>
      <c r="E41" s="97">
        <f>SUM(E42:E45)-E46</f>
        <v>19047</v>
      </c>
      <c r="F41" s="124">
        <f t="shared" si="0"/>
        <v>93.395116210650187</v>
      </c>
    </row>
    <row r="42" spans="1:6" s="3" customFormat="1" x14ac:dyDescent="0.2">
      <c r="A42" s="132" t="s">
        <v>2878</v>
      </c>
      <c r="B42" s="314" t="s">
        <v>2886</v>
      </c>
      <c r="C42" s="303">
        <v>31</v>
      </c>
      <c r="D42" s="94">
        <v>163437</v>
      </c>
      <c r="E42" s="94">
        <v>166698</v>
      </c>
      <c r="F42" s="125">
        <f t="shared" si="0"/>
        <v>101.99526423025387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143043</v>
      </c>
      <c r="E46" s="94">
        <v>147651</v>
      </c>
      <c r="F46" s="125">
        <f t="shared" si="0"/>
        <v>103.22140894696001</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530</v>
      </c>
      <c r="E48" s="94">
        <v>530</v>
      </c>
      <c r="F48" s="125">
        <f t="shared" si="0"/>
        <v>100</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v>530</v>
      </c>
      <c r="E50" s="94">
        <v>530</v>
      </c>
      <c r="F50" s="125">
        <f t="shared" si="0"/>
        <v>100</v>
      </c>
    </row>
    <row r="51" spans="1:6" s="3" customFormat="1" x14ac:dyDescent="0.2">
      <c r="A51" s="315" t="s">
        <v>2865</v>
      </c>
      <c r="B51" s="314" t="s">
        <v>4133</v>
      </c>
      <c r="C51" s="303">
        <v>40</v>
      </c>
      <c r="D51" s="97">
        <f>SUM(D52:D55)-D56</f>
        <v>326</v>
      </c>
      <c r="E51" s="97">
        <f>SUM(E52:E55)-E56</f>
        <v>0</v>
      </c>
      <c r="F51" s="124">
        <f t="shared" si="0"/>
        <v>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1563</v>
      </c>
      <c r="E53" s="94">
        <v>1563</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1237</v>
      </c>
      <c r="E56" s="94">
        <v>1563</v>
      </c>
      <c r="F56" s="125">
        <f t="shared" si="0"/>
        <v>126.35408245755862</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153850</v>
      </c>
      <c r="E60" s="94">
        <v>157206</v>
      </c>
      <c r="F60" s="125">
        <f t="shared" si="0"/>
        <v>102.18134546636335</v>
      </c>
    </row>
    <row r="61" spans="1:6" s="3" customFormat="1" x14ac:dyDescent="0.2">
      <c r="A61" s="132" t="s">
        <v>456</v>
      </c>
      <c r="B61" s="314" t="s">
        <v>617</v>
      </c>
      <c r="C61" s="303">
        <v>50</v>
      </c>
      <c r="D61" s="94">
        <v>153850</v>
      </c>
      <c r="E61" s="94">
        <v>157206</v>
      </c>
      <c r="F61" s="125">
        <f t="shared" si="0"/>
        <v>102.18134546636335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215895</v>
      </c>
      <c r="E74" s="97">
        <f>E75+E84+E92+E123+E139+E151+E168+E169</f>
        <v>272445</v>
      </c>
      <c r="F74" s="124">
        <f t="shared" si="0"/>
        <v>126.19328840408532</v>
      </c>
    </row>
    <row r="75" spans="1:6" s="3" customFormat="1" x14ac:dyDescent="0.2">
      <c r="A75" s="272" t="s">
        <v>2744</v>
      </c>
      <c r="B75" s="314" t="s">
        <v>322</v>
      </c>
      <c r="C75" s="303">
        <v>64</v>
      </c>
      <c r="D75" s="97">
        <f>+D76+D81+D82+D83</f>
        <v>20671</v>
      </c>
      <c r="E75" s="97">
        <f>+E76+E81+E82+E83</f>
        <v>62289</v>
      </c>
      <c r="F75" s="124">
        <f t="shared" si="0"/>
        <v>301.33520390885786</v>
      </c>
    </row>
    <row r="76" spans="1:6" s="3" customFormat="1" x14ac:dyDescent="0.2">
      <c r="A76" s="132" t="s">
        <v>3429</v>
      </c>
      <c r="B76" s="317" t="s">
        <v>1885</v>
      </c>
      <c r="C76" s="303">
        <v>65</v>
      </c>
      <c r="D76" s="97">
        <f>SUM(D77:D80)</f>
        <v>20671</v>
      </c>
      <c r="E76" s="97">
        <f>SUM(E77:E80)</f>
        <v>62289</v>
      </c>
      <c r="F76" s="124">
        <f t="shared" ref="F76:F139" si="1">IF(D76&gt;0,IF(E76/D76&gt;=100,"&gt;&gt;100",E76/D76*100),"-")</f>
        <v>301.33520390885786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20671</v>
      </c>
      <c r="E78" s="94">
        <v>62289</v>
      </c>
      <c r="F78" s="125">
        <f t="shared" si="1"/>
        <v>301.33520390885786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2723</v>
      </c>
      <c r="E84" s="97">
        <f>+E85+SUM(E88:E91)</f>
        <v>2326</v>
      </c>
      <c r="F84" s="124">
        <f t="shared" si="1"/>
        <v>85.420492104296727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2723</v>
      </c>
      <c r="E91" s="94">
        <v>2326</v>
      </c>
      <c r="F91" s="125">
        <f t="shared" si="1"/>
        <v>85.420492104296727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1509</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259</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v>259</v>
      </c>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v>1250</v>
      </c>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192501</v>
      </c>
      <c r="E169" s="97">
        <f>SUM(E170:E172)</f>
        <v>206321</v>
      </c>
      <c r="F169" s="124">
        <f t="shared" si="2"/>
        <v>107.17918348476113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192501</v>
      </c>
      <c r="E172" s="94">
        <v>206321</v>
      </c>
      <c r="F172" s="125">
        <f t="shared" si="2"/>
        <v>107.17918348476113</v>
      </c>
    </row>
    <row r="173" spans="1:6" s="3" customFormat="1" x14ac:dyDescent="0.2">
      <c r="A173" s="272"/>
      <c r="B173" s="314" t="s">
        <v>1068</v>
      </c>
      <c r="C173" s="303">
        <v>162</v>
      </c>
      <c r="D173" s="97">
        <f>D174+D234</f>
        <v>2482007</v>
      </c>
      <c r="E173" s="97">
        <f>E174+E234</f>
        <v>2755663</v>
      </c>
      <c r="F173" s="124">
        <f t="shared" si="2"/>
        <v>111.02559340082441</v>
      </c>
    </row>
    <row r="174" spans="1:6" s="3" customFormat="1" x14ac:dyDescent="0.2">
      <c r="A174" s="272" t="s">
        <v>3813</v>
      </c>
      <c r="B174" s="314" t="s">
        <v>1145</v>
      </c>
      <c r="C174" s="303">
        <v>163</v>
      </c>
      <c r="D174" s="97">
        <f>D175+D186+D187+D203+D231</f>
        <v>213500</v>
      </c>
      <c r="E174" s="97">
        <f>E175+E186+E187+E203+E231</f>
        <v>236291</v>
      </c>
      <c r="F174" s="124">
        <f t="shared" si="2"/>
        <v>110.67494145199063</v>
      </c>
    </row>
    <row r="175" spans="1:6" s="3" customFormat="1" x14ac:dyDescent="0.2">
      <c r="A175" s="272" t="s">
        <v>1181</v>
      </c>
      <c r="B175" s="314" t="s">
        <v>1547</v>
      </c>
      <c r="C175" s="303">
        <v>164</v>
      </c>
      <c r="D175" s="97">
        <f>SUM(D176:D178)+SUM(D182:D185)</f>
        <v>213500</v>
      </c>
      <c r="E175" s="97">
        <f>SUM(E176:E178)+SUM(E182:E185)</f>
        <v>236291</v>
      </c>
      <c r="F175" s="124">
        <f t="shared" si="2"/>
        <v>110.67494145199063</v>
      </c>
    </row>
    <row r="176" spans="1:6" s="3" customFormat="1" x14ac:dyDescent="0.2">
      <c r="A176" s="272" t="s">
        <v>1182</v>
      </c>
      <c r="B176" s="314" t="s">
        <v>1183</v>
      </c>
      <c r="C176" s="303">
        <v>165</v>
      </c>
      <c r="D176" s="94">
        <v>180684</v>
      </c>
      <c r="E176" s="94">
        <v>186790</v>
      </c>
      <c r="F176" s="125">
        <f t="shared" si="2"/>
        <v>103.37938057603328</v>
      </c>
    </row>
    <row r="177" spans="1:6" s="3" customFormat="1" x14ac:dyDescent="0.2">
      <c r="A177" s="272" t="s">
        <v>1184</v>
      </c>
      <c r="B177" s="314" t="s">
        <v>1185</v>
      </c>
      <c r="C177" s="303">
        <v>166</v>
      </c>
      <c r="D177" s="94">
        <v>21737</v>
      </c>
      <c r="E177" s="94">
        <v>40524</v>
      </c>
      <c r="F177" s="125">
        <f t="shared" si="2"/>
        <v>186.42867000966095</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11079</v>
      </c>
      <c r="E185" s="94">
        <v>8977</v>
      </c>
      <c r="F185" s="125">
        <f t="shared" si="2"/>
        <v>81.027168517014175</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2268507</v>
      </c>
      <c r="E234" s="97">
        <f>+E235+E243-E247+E251+E252+E253</f>
        <v>2519372</v>
      </c>
      <c r="F234" s="124">
        <f t="shared" si="3"/>
        <v>111.05859492609017</v>
      </c>
    </row>
    <row r="235" spans="1:6" s="3" customFormat="1" x14ac:dyDescent="0.2">
      <c r="A235" s="132" t="s">
        <v>1279</v>
      </c>
      <c r="B235" s="314" t="s">
        <v>3395</v>
      </c>
      <c r="C235" s="303">
        <v>224</v>
      </c>
      <c r="D235" s="97">
        <f>D236-D239</f>
        <v>2266112</v>
      </c>
      <c r="E235" s="97">
        <f>E236-E239</f>
        <v>2483218</v>
      </c>
      <c r="F235" s="124">
        <f t="shared" si="3"/>
        <v>109.58055029936737</v>
      </c>
    </row>
    <row r="236" spans="1:6" s="3" customFormat="1" x14ac:dyDescent="0.2">
      <c r="A236" s="132" t="s">
        <v>1280</v>
      </c>
      <c r="B236" s="314" t="s">
        <v>3396</v>
      </c>
      <c r="C236" s="303">
        <v>225</v>
      </c>
      <c r="D236" s="97">
        <f>SUM(D237:D238)</f>
        <v>2266112</v>
      </c>
      <c r="E236" s="97">
        <f>SUM(E237:E238)</f>
        <v>2483218</v>
      </c>
      <c r="F236" s="124">
        <f t="shared" si="3"/>
        <v>109.58055029936737</v>
      </c>
    </row>
    <row r="237" spans="1:6" s="3" customFormat="1" x14ac:dyDescent="0.2">
      <c r="A237" s="132" t="s">
        <v>1281</v>
      </c>
      <c r="B237" s="314" t="s">
        <v>1282</v>
      </c>
      <c r="C237" s="303">
        <v>226</v>
      </c>
      <c r="D237" s="94">
        <v>2266112</v>
      </c>
      <c r="E237" s="94">
        <v>2483218</v>
      </c>
      <c r="F237" s="125">
        <f t="shared" si="3"/>
        <v>109.58055029936737</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2395</v>
      </c>
      <c r="E243" s="97">
        <f>SUM(E244:E246)</f>
        <v>34645</v>
      </c>
      <c r="F243" s="124">
        <f t="shared" si="3"/>
        <v>1446.5553235908142</v>
      </c>
    </row>
    <row r="244" spans="1:6" s="3" customFormat="1" x14ac:dyDescent="0.2">
      <c r="A244" s="132" t="s">
        <v>2861</v>
      </c>
      <c r="B244" s="314" t="s">
        <v>4121</v>
      </c>
      <c r="C244" s="303">
        <v>233</v>
      </c>
      <c r="D244" s="94">
        <v>2395</v>
      </c>
      <c r="E244" s="94">
        <v>34645</v>
      </c>
      <c r="F244" s="125">
        <f t="shared" si="3"/>
        <v>1446.5553235908142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v>1509</v>
      </c>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1509</v>
      </c>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213500</v>
      </c>
      <c r="E288" s="94">
        <v>236291</v>
      </c>
      <c r="F288" s="125">
        <f t="shared" si="4"/>
        <v>110.67494145199063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LORENA BILIĆ</v>
      </c>
      <c r="B325" s="291"/>
      <c r="D325" s="293"/>
      <c r="E325" s="293"/>
      <c r="F325" s="291"/>
      <c r="G325" s="307"/>
    </row>
    <row r="326" spans="1:7" s="292" customFormat="1" ht="15" customHeight="1" x14ac:dyDescent="0.2">
      <c r="A326" s="291" t="str">
        <f>IF(RefStr!H27="","Telefon za kontakt: _________________","Telefon za kontakt: " &amp; RefStr!H27)</f>
        <v>Telefon za kontakt: 052 867 723</v>
      </c>
      <c r="B326" s="291"/>
      <c r="F326" s="291"/>
      <c r="G326" s="307"/>
    </row>
    <row r="327" spans="1:7" s="292" customFormat="1" ht="15" customHeight="1" x14ac:dyDescent="0.2">
      <c r="A327" s="291" t="str">
        <f>IF(RefStr!H33="","Odgovorna osoba: _____________________________","Odgovorna osoba: " &amp; RefStr!H33)</f>
        <v>Odgovorna osoba: MIRELA VIDAK, dipl.uč.</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D128" sqref="D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10629</v>
      </c>
      <c r="C4" s="429"/>
      <c r="D4" s="429"/>
      <c r="E4" s="430">
        <f>SUM(Skriveni!G1287:G1423)</f>
        <v>4564680.159</v>
      </c>
      <c r="F4" s="431"/>
    </row>
    <row r="5" spans="1:6" ht="15" customHeight="1" x14ac:dyDescent="0.2">
      <c r="B5" s="428" t="str">
        <f>"Naziv: "&amp;IF(RefStr!B10&lt;&gt;"",RefStr!B10,"_______________________________________")</f>
        <v>Naziv: OSNOVNA ŠKOLA IVAN GORAN KOVAČIĆ ČEPIĆ</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2841233</v>
      </c>
      <c r="E121" s="97">
        <f>E122+E125+E128+E129+SUM(E132:E135)</f>
        <v>3456657</v>
      </c>
      <c r="F121" s="125">
        <f t="shared" si="1"/>
        <v>121.66045516154431</v>
      </c>
    </row>
    <row r="122" spans="1:6" s="3" customFormat="1" x14ac:dyDescent="0.2">
      <c r="A122" s="132" t="s">
        <v>2919</v>
      </c>
      <c r="B122" s="105" t="s">
        <v>3973</v>
      </c>
      <c r="C122" s="303">
        <v>111</v>
      </c>
      <c r="D122" s="97">
        <f>SUM(D123:D124)</f>
        <v>2743782</v>
      </c>
      <c r="E122" s="97">
        <f>SUM(E123:E124)</f>
        <v>3359738</v>
      </c>
      <c r="F122" s="125">
        <f t="shared" si="1"/>
        <v>122.44915959066718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2743782</v>
      </c>
      <c r="E124" s="94">
        <v>3359738</v>
      </c>
      <c r="F124" s="125">
        <f t="shared" si="1"/>
        <v>122.44915959066718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97451</v>
      </c>
      <c r="E133" s="94">
        <v>96919</v>
      </c>
      <c r="F133" s="125">
        <f t="shared" si="1"/>
        <v>99.454084616884387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2841233</v>
      </c>
      <c r="E148" s="107">
        <f>E12+E29+E35+E42+E82+E89+E96+E114+E121+E136</f>
        <v>3456657</v>
      </c>
      <c r="F148" s="126">
        <f t="shared" si="2"/>
        <v>121.66045516154431</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LORENA BILIĆ</v>
      </c>
      <c r="B151" s="291"/>
      <c r="D151" s="293"/>
      <c r="E151" s="293"/>
      <c r="F151" s="291"/>
      <c r="G151" s="307"/>
    </row>
    <row r="152" spans="1:7" s="292" customFormat="1" ht="15" customHeight="1" x14ac:dyDescent="0.2">
      <c r="A152" s="291" t="str">
        <f>IF(RefStr!H27="","Telefon za kontakt: _________________","Telefon za kontakt: " &amp; RefStr!H27)</f>
        <v>Telefon za kontakt: 052 867 723</v>
      </c>
      <c r="B152" s="291"/>
      <c r="E152" s="291"/>
      <c r="F152" s="291"/>
      <c r="G152" s="307"/>
    </row>
    <row r="153" spans="1:7" s="292" customFormat="1" ht="15" customHeight="1" x14ac:dyDescent="0.2">
      <c r="A153" s="291" t="str">
        <f>IF(RefStr!H33="","Odgovorna osoba: _____________________________","Odgovorna osoba: " &amp; RefStr!H33)</f>
        <v>Odgovorna osoba: MIRELA VIDAK, dipl.uč.</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10629</v>
      </c>
      <c r="C4" s="450"/>
      <c r="D4" s="430">
        <f>SUM(Skriveni!G1424:G1467)</f>
        <v>0</v>
      </c>
      <c r="E4" s="431"/>
    </row>
    <row r="5" spans="1:6" ht="15" customHeight="1" x14ac:dyDescent="0.2">
      <c r="B5" s="428" t="str">
        <f>"Naziv: "&amp;IF(RefStr!B10&lt;&gt;"",RefStr!B10,"_______________________________________")</f>
        <v>Naziv: OSNOVNA ŠKOLA IVAN GORAN KOVAČIĆ ČEPIĆ</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LORENA BILIĆ</v>
      </c>
      <c r="B59" s="291"/>
      <c r="D59" s="293"/>
      <c r="E59" s="293"/>
      <c r="F59" s="291"/>
      <c r="G59" s="307"/>
    </row>
    <row r="60" spans="1:7" s="292" customFormat="1" ht="15" customHeight="1" x14ac:dyDescent="0.2">
      <c r="A60" s="291" t="str">
        <f>IF(RefStr!H27="","Telefon za kontakt: _________________","Telefon za kontakt: " &amp; RefStr!H27)</f>
        <v>Telefon za kontakt: 052 867 723</v>
      </c>
      <c r="B60" s="291"/>
      <c r="F60" s="291"/>
      <c r="G60" s="307"/>
    </row>
    <row r="61" spans="1:7" s="292" customFormat="1" ht="15" customHeight="1" x14ac:dyDescent="0.2">
      <c r="A61" s="291" t="str">
        <f>IF(RefStr!H33="","Odgovorna osoba: _____________________________","Odgovorna osoba: " &amp; RefStr!H33)</f>
        <v>Odgovorna osoba: MIRELA VIDAK, dipl.uč.</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4" activePane="bottomLeft" state="frozen"/>
      <selection pane="bottomLeft" activeCell="D99" sqref="D9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10629</v>
      </c>
      <c r="C4" s="430">
        <f>SUM(Skriveni!G1468:G1561)</f>
        <v>305492.02900000004</v>
      </c>
      <c r="D4" s="431"/>
    </row>
    <row r="5" spans="1:5" s="23" customFormat="1" ht="15" customHeight="1" x14ac:dyDescent="0.2">
      <c r="B5" s="98" t="str">
        <f>"Naziv: "&amp;IF(RefStr!B10&lt;&gt;"",RefStr!B10,"_______________________________________")</f>
        <v>Naziv: OSNOVNA ŠKOLA IVAN GORAN KOVAČIĆ ČEPIĆ</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213500</v>
      </c>
    </row>
    <row r="13" spans="1:5" s="2" customFormat="1" x14ac:dyDescent="0.2">
      <c r="A13" s="270"/>
      <c r="B13" s="271" t="s">
        <v>2062</v>
      </c>
      <c r="C13" s="264">
        <v>2</v>
      </c>
      <c r="D13" s="140">
        <f>D14+D15+D23+D24</f>
        <v>3471786</v>
      </c>
    </row>
    <row r="14" spans="1:5" s="2" customFormat="1" x14ac:dyDescent="0.2">
      <c r="A14" s="270"/>
      <c r="B14" s="271" t="s">
        <v>4041</v>
      </c>
      <c r="C14" s="264">
        <v>3</v>
      </c>
      <c r="D14" s="141">
        <v>11807</v>
      </c>
    </row>
    <row r="15" spans="1:5" s="2" customFormat="1" x14ac:dyDescent="0.2">
      <c r="A15" s="270" t="s">
        <v>1181</v>
      </c>
      <c r="B15" s="271" t="s">
        <v>3078</v>
      </c>
      <c r="C15" s="264">
        <v>4</v>
      </c>
      <c r="D15" s="140">
        <f>SUM(D16:D22)</f>
        <v>3371566</v>
      </c>
    </row>
    <row r="16" spans="1:5" s="2" customFormat="1" x14ac:dyDescent="0.2">
      <c r="A16" s="272" t="s">
        <v>1182</v>
      </c>
      <c r="B16" s="273" t="s">
        <v>1183</v>
      </c>
      <c r="C16" s="264">
        <v>5</v>
      </c>
      <c r="D16" s="141">
        <v>2370332</v>
      </c>
    </row>
    <row r="17" spans="1:4" s="2" customFormat="1" x14ac:dyDescent="0.2">
      <c r="A17" s="272" t="s">
        <v>1184</v>
      </c>
      <c r="B17" s="273" t="s">
        <v>1185</v>
      </c>
      <c r="C17" s="264">
        <v>6</v>
      </c>
      <c r="D17" s="141">
        <v>820057</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v>172840</v>
      </c>
    </row>
    <row r="21" spans="1:4" s="2" customFormat="1" x14ac:dyDescent="0.2">
      <c r="A21" s="272" t="s">
        <v>1192</v>
      </c>
      <c r="B21" s="273" t="s">
        <v>2983</v>
      </c>
      <c r="C21" s="264">
        <v>10</v>
      </c>
      <c r="D21" s="141"/>
    </row>
    <row r="22" spans="1:4" s="2" customFormat="1" x14ac:dyDescent="0.2">
      <c r="A22" s="272" t="s">
        <v>1193</v>
      </c>
      <c r="B22" s="273" t="s">
        <v>3032</v>
      </c>
      <c r="C22" s="264">
        <v>11</v>
      </c>
      <c r="D22" s="141">
        <v>8337</v>
      </c>
    </row>
    <row r="23" spans="1:4" s="2" customFormat="1" x14ac:dyDescent="0.2">
      <c r="A23" s="270" t="s">
        <v>3033</v>
      </c>
      <c r="B23" s="271" t="s">
        <v>3034</v>
      </c>
      <c r="C23" s="264">
        <v>12</v>
      </c>
      <c r="D23" s="141">
        <v>88413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3448995</v>
      </c>
    </row>
    <row r="31" spans="1:4" s="2" customFormat="1" x14ac:dyDescent="0.2">
      <c r="A31" s="272"/>
      <c r="B31" s="271" t="s">
        <v>4041</v>
      </c>
      <c r="C31" s="264">
        <v>20</v>
      </c>
      <c r="D31" s="141">
        <v>13945</v>
      </c>
    </row>
    <row r="32" spans="1:4" s="2" customFormat="1" x14ac:dyDescent="0.2">
      <c r="A32" s="270" t="s">
        <v>1181</v>
      </c>
      <c r="B32" s="271" t="s">
        <v>3081</v>
      </c>
      <c r="C32" s="264">
        <v>21</v>
      </c>
      <c r="D32" s="140">
        <f>SUM(D33:D39)</f>
        <v>3346637</v>
      </c>
    </row>
    <row r="33" spans="1:4" s="2" customFormat="1" x14ac:dyDescent="0.2">
      <c r="A33" s="272" t="s">
        <v>1182</v>
      </c>
      <c r="B33" s="273" t="s">
        <v>1183</v>
      </c>
      <c r="C33" s="264">
        <v>22</v>
      </c>
      <c r="D33" s="141">
        <v>2364226</v>
      </c>
    </row>
    <row r="34" spans="1:4" s="2" customFormat="1" x14ac:dyDescent="0.2">
      <c r="A34" s="272" t="s">
        <v>1184</v>
      </c>
      <c r="B34" s="273" t="s">
        <v>1185</v>
      </c>
      <c r="C34" s="264">
        <v>23</v>
      </c>
      <c r="D34" s="141">
        <v>801270</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v>172840</v>
      </c>
    </row>
    <row r="38" spans="1:4" s="2" customFormat="1" x14ac:dyDescent="0.2">
      <c r="A38" s="272" t="s">
        <v>1192</v>
      </c>
      <c r="B38" s="273" t="s">
        <v>2983</v>
      </c>
      <c r="C38" s="264">
        <v>27</v>
      </c>
      <c r="D38" s="141"/>
    </row>
    <row r="39" spans="1:4" s="2" customFormat="1" x14ac:dyDescent="0.2">
      <c r="A39" s="272" t="s">
        <v>1193</v>
      </c>
      <c r="B39" s="273" t="s">
        <v>3032</v>
      </c>
      <c r="C39" s="264">
        <v>28</v>
      </c>
      <c r="D39" s="141">
        <v>8301</v>
      </c>
    </row>
    <row r="40" spans="1:4" s="2" customFormat="1" x14ac:dyDescent="0.2">
      <c r="A40" s="275" t="s">
        <v>3033</v>
      </c>
      <c r="B40" s="271" t="s">
        <v>3034</v>
      </c>
      <c r="C40" s="264">
        <v>29</v>
      </c>
      <c r="D40" s="141">
        <v>88413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236291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236291</v>
      </c>
    </row>
    <row r="102" spans="1:5" s="2" customFormat="1" x14ac:dyDescent="0.2">
      <c r="A102" s="272"/>
      <c r="B102" s="280" t="s">
        <v>4041</v>
      </c>
      <c r="C102" s="264">
        <v>91</v>
      </c>
      <c r="D102" s="141"/>
    </row>
    <row r="103" spans="1:5" s="2" customFormat="1" x14ac:dyDescent="0.2">
      <c r="A103" s="272" t="s">
        <v>1181</v>
      </c>
      <c r="B103" s="280" t="s">
        <v>1365</v>
      </c>
      <c r="C103" s="264">
        <v>92</v>
      </c>
      <c r="D103" s="141">
        <v>236291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LORENA BILIĆ</v>
      </c>
      <c r="B109" s="291"/>
      <c r="C109" s="293"/>
      <c r="D109" s="293"/>
      <c r="E109" s="291"/>
    </row>
    <row r="110" spans="1:5" s="292" customFormat="1" ht="15" customHeight="1" x14ac:dyDescent="0.2">
      <c r="A110" s="291" t="str">
        <f>IF(RefStr!H27="","Telefon za kontakt: _________________","Telefon za kontakt: " &amp; RefStr!H27)</f>
        <v>Telefon za kontakt: 052 867 723</v>
      </c>
      <c r="B110" s="291"/>
      <c r="E110" s="291"/>
    </row>
    <row r="111" spans="1:5" s="292" customFormat="1" ht="15" customHeight="1" x14ac:dyDescent="0.2">
      <c r="A111" s="291" t="str">
        <f>IF(RefStr!H33="","Odgovorna osoba: _____________________________","Odgovorna osoba: " &amp; RefStr!H33)</f>
        <v>Odgovorna osoba: MIRELA VIDAK, dipl.uč.</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9" activePane="bottomLeft" state="frozen"/>
      <selection pane="bottomLeft" activeCell="C301" sqref="C301:C30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10629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2019-01-29T11:52:19Z</cp:lastPrinted>
  <dcterms:created xsi:type="dcterms:W3CDTF">2001-11-21T09:32:18Z</dcterms:created>
  <dcterms:modified xsi:type="dcterms:W3CDTF">2019-01-29T12:25:23Z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